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13_ncr:1_{D9F90668-DA9E-4E7C-82B0-DFB3779F204C}" xr6:coauthVersionLast="47" xr6:coauthVersionMax="47" xr10:uidLastSave="{00000000-0000-0000-0000-000000000000}"/>
  <bookViews>
    <workbookView xWindow="-120" yWindow="-120" windowWidth="20730" windowHeight="11160" firstSheet="14" activeTab="17" xr2:uid="{610AE375-22F9-464E-A09F-1C5B68E92EF0}"/>
  </bookViews>
  <sheets>
    <sheet name="ΙΣΟΛΟΓΙΣΜΟΣ" sheetId="18" r:id="rId1"/>
    <sheet name="ΚΑΧ" sheetId="1" r:id="rId2"/>
    <sheet name="ΛΟΓΑΡΙΑΣΜΟΣ" sheetId="2" r:id="rId3"/>
    <sheet name="ΛΟΓ.ΓΕΓΟΝΟΤΑ" sheetId="3" r:id="rId4"/>
    <sheet name="ΙΕΡΑΡΧΙΣΗ ΛΟΓΑΡΙΑΣΜΩΝ" sheetId="4" r:id="rId5"/>
    <sheet name="ΑΝΑΓΝΩΡΙΣΗ ΛΟΓΑΡΙΑΣΜΩΝ" sheetId="5" r:id="rId6"/>
    <sheet name="ΛΟΓΙΣΤΙΚΑ ΒΙΒΛΙΑ" sheetId="6" r:id="rId7"/>
    <sheet name="ΛΟΓΙΣΤΙΚΟ ΚΥΚΛΩΜΑ" sheetId="7" r:id="rId8"/>
    <sheet name="ΑΣΚΗΣΗ ΣΤΟ ΛΟΓΙΣΤΙΚΟ ΚΥΚΛΩΜΑ" sheetId="8" r:id="rId9"/>
    <sheet name="ΚΥΚΛΩΜΑ ΠΑΓΙΩΝ" sheetId="9" r:id="rId10"/>
    <sheet name="ΚΥΚΛΩΜΑ ΑΠΟΘΕΜΑΤΩΝ" sheetId="10" r:id="rId11"/>
    <sheet name="ΑΠΟΤΙΜΗΣΗ - ΑΠΟΓΡΑΦΗ" sheetId="11" r:id="rId12"/>
    <sheet name="ΑΣΚΗΣΗ 1" sheetId="12" r:id="rId13"/>
    <sheet name="ΑΣΚΗΣΗ 2" sheetId="13" r:id="rId14"/>
    <sheet name="ΟΡΙΖ.ΙΣΟΛΟΓ." sheetId="14" r:id="rId15"/>
    <sheet name="ημερολογιακές εγγραφές" sheetId="15" r:id="rId16"/>
    <sheet name="ασκηση στη λογιστική" sheetId="16" r:id="rId17"/>
    <sheet name="λύση ασκησης" sheetId="17" r:id="rId18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9" l="1"/>
  <c r="F63" i="9"/>
  <c r="E47" i="11"/>
  <c r="D47" i="11"/>
  <c r="H22" i="11"/>
  <c r="A33" i="10"/>
  <c r="F65" i="9"/>
  <c r="B56" i="9"/>
  <c r="B26" i="9"/>
  <c r="H34" i="13"/>
  <c r="H26" i="13"/>
  <c r="B47" i="11"/>
  <c r="V26" i="8"/>
  <c r="S26" i="8"/>
  <c r="R31" i="8"/>
  <c r="R12" i="8"/>
  <c r="P19" i="8"/>
  <c r="M19" i="8"/>
  <c r="J19" i="8"/>
  <c r="P15" i="8"/>
  <c r="P8" i="8"/>
  <c r="M8" i="8"/>
  <c r="L8" i="8"/>
  <c r="G39" i="8"/>
  <c r="E39" i="8"/>
  <c r="F37" i="8"/>
  <c r="G38" i="8" s="1"/>
  <c r="J9" i="8" s="1"/>
  <c r="G36" i="8"/>
  <c r="E36" i="8"/>
  <c r="F34" i="8"/>
  <c r="G35" i="8" s="1"/>
  <c r="J14" i="8" s="1"/>
  <c r="B13" i="8"/>
  <c r="G33" i="8"/>
  <c r="F31" i="8"/>
  <c r="G32" i="8" s="1"/>
  <c r="J8" i="8" s="1"/>
  <c r="E31" i="8"/>
  <c r="J29" i="6"/>
  <c r="K33" i="6"/>
  <c r="N10" i="6"/>
  <c r="L10" i="6"/>
  <c r="M9" i="6"/>
  <c r="L9" i="6"/>
  <c r="N8" i="6"/>
  <c r="L8" i="6"/>
  <c r="M7" i="6"/>
  <c r="L7" i="6"/>
  <c r="D43" i="2"/>
  <c r="H35" i="2"/>
  <c r="D35" i="2"/>
  <c r="E42" i="2"/>
  <c r="D42" i="2"/>
  <c r="I34" i="2"/>
  <c r="H34" i="2"/>
  <c r="E34" i="2"/>
  <c r="D34" i="2"/>
  <c r="A33" i="2"/>
  <c r="B32" i="2"/>
  <c r="A32" i="2"/>
  <c r="G31" i="1"/>
  <c r="G30" i="1"/>
  <c r="G29" i="1"/>
  <c r="D14" i="18"/>
  <c r="G27" i="1"/>
  <c r="G26" i="1"/>
  <c r="B17" i="18"/>
  <c r="G24" i="1"/>
  <c r="G23" i="1"/>
  <c r="G21" i="1"/>
  <c r="G19" i="1"/>
  <c r="G16" i="1"/>
  <c r="G14" i="1"/>
  <c r="D32" i="18"/>
  <c r="G12" i="1"/>
  <c r="G10" i="1"/>
  <c r="B21" i="1"/>
  <c r="G9" i="1"/>
  <c r="B19" i="1"/>
  <c r="G8" i="1"/>
  <c r="B16" i="1"/>
  <c r="G7" i="1"/>
  <c r="B14" i="1"/>
  <c r="G6" i="1"/>
  <c r="B4" i="1"/>
  <c r="M24" i="17"/>
  <c r="G57" i="17" s="1"/>
  <c r="E13" i="17"/>
  <c r="E15" i="17" s="1"/>
  <c r="K44" i="17" s="1"/>
  <c r="B106" i="17"/>
  <c r="D14" i="17" s="1"/>
  <c r="K26" i="17"/>
  <c r="O18" i="8" l="1"/>
  <c r="O19" i="8" s="1"/>
  <c r="S12" i="8" s="1"/>
  <c r="U12" i="8" s="1"/>
  <c r="S31" i="8" s="1"/>
  <c r="O5" i="8"/>
  <c r="I7" i="8"/>
  <c r="C107" i="17"/>
  <c r="N25" i="17" s="1"/>
  <c r="K57" i="17" s="1"/>
  <c r="B3" i="17"/>
  <c r="B4" i="17"/>
  <c r="B21" i="17" s="1"/>
  <c r="B5" i="17"/>
  <c r="M4" i="17" s="1"/>
  <c r="B6" i="17"/>
  <c r="B7" i="17"/>
  <c r="B8" i="17"/>
  <c r="J11" i="17" s="1"/>
  <c r="B9" i="17"/>
  <c r="N11" i="17" s="1"/>
  <c r="B10" i="17"/>
  <c r="B32" i="17" s="1"/>
  <c r="B11" i="17"/>
  <c r="B2" i="17"/>
  <c r="B19" i="17" s="1"/>
  <c r="B115" i="17"/>
  <c r="A94" i="17"/>
  <c r="C79" i="17"/>
  <c r="A72" i="17"/>
  <c r="A71" i="17"/>
  <c r="B70" i="17"/>
  <c r="J5" i="17" s="1"/>
  <c r="G65" i="17"/>
  <c r="B64" i="17"/>
  <c r="M6" i="17" s="1"/>
  <c r="C61" i="17"/>
  <c r="B61" i="17"/>
  <c r="K58" i="17"/>
  <c r="C57" i="17"/>
  <c r="B57" i="17"/>
  <c r="K56" i="17"/>
  <c r="K55" i="17"/>
  <c r="J54" i="17"/>
  <c r="J53" i="17"/>
  <c r="K52" i="17"/>
  <c r="K51" i="17"/>
  <c r="J50" i="17"/>
  <c r="B50" i="17"/>
  <c r="J49" i="17"/>
  <c r="J48" i="17"/>
  <c r="C48" i="17"/>
  <c r="E19" i="17" s="1"/>
  <c r="J47" i="17"/>
  <c r="K43" i="17"/>
  <c r="K42" i="17"/>
  <c r="A38" i="17"/>
  <c r="B33" i="17"/>
  <c r="A33" i="17"/>
  <c r="G32" i="17"/>
  <c r="G33" i="17" s="1"/>
  <c r="J56" i="17" s="1"/>
  <c r="D32" i="17"/>
  <c r="D33" i="17" s="1"/>
  <c r="J55" i="17" s="1"/>
  <c r="A32" i="17"/>
  <c r="A48" i="17" s="1"/>
  <c r="J31" i="17"/>
  <c r="G58" i="17" s="1"/>
  <c r="G71" i="17" s="1"/>
  <c r="G31" i="17"/>
  <c r="G56" i="17" s="1"/>
  <c r="G77" i="17" s="1"/>
  <c r="D31" i="17"/>
  <c r="G55" i="17" s="1"/>
  <c r="G68" i="17" s="1"/>
  <c r="A31" i="17"/>
  <c r="A49" i="17" s="1"/>
  <c r="H26" i="17"/>
  <c r="D26" i="17"/>
  <c r="K25" i="17"/>
  <c r="K27" i="17" s="1"/>
  <c r="K54" i="17" s="1"/>
  <c r="N54" i="17" s="1"/>
  <c r="J64" i="17" s="1"/>
  <c r="H25" i="17"/>
  <c r="H27" i="17" s="1"/>
  <c r="K53" i="17" s="1"/>
  <c r="D25" i="17"/>
  <c r="A25" i="17"/>
  <c r="J24" i="17"/>
  <c r="G54" i="17" s="1"/>
  <c r="G64" i="17" s="1"/>
  <c r="G24" i="17"/>
  <c r="G53" i="17" s="1"/>
  <c r="G73" i="17" s="1"/>
  <c r="D24" i="17"/>
  <c r="G52" i="17" s="1"/>
  <c r="G69" i="17" s="1"/>
  <c r="A24" i="17"/>
  <c r="A23" i="17"/>
  <c r="A22" i="17"/>
  <c r="A21" i="17"/>
  <c r="B20" i="17"/>
  <c r="A20" i="17"/>
  <c r="A19" i="17"/>
  <c r="M18" i="17"/>
  <c r="M19" i="17" s="1"/>
  <c r="J51" i="17" s="1"/>
  <c r="E18" i="17"/>
  <c r="M17" i="17"/>
  <c r="G51" i="17" s="1"/>
  <c r="G70" i="17" s="1"/>
  <c r="J17" i="17"/>
  <c r="G50" i="17" s="1"/>
  <c r="G17" i="17"/>
  <c r="G49" i="17" s="1"/>
  <c r="A125" i="17" s="1"/>
  <c r="D17" i="17"/>
  <c r="G48" i="17" s="1"/>
  <c r="A124" i="17" s="1"/>
  <c r="K14" i="17"/>
  <c r="K13" i="17"/>
  <c r="N12" i="17"/>
  <c r="K12" i="17"/>
  <c r="J12" i="17"/>
  <c r="G12" i="17"/>
  <c r="D12" i="17"/>
  <c r="K11" i="17"/>
  <c r="H11" i="17"/>
  <c r="H13" i="17" s="1"/>
  <c r="K45" i="17" s="1"/>
  <c r="H18" i="17"/>
  <c r="H19" i="17" s="1"/>
  <c r="K49" i="17" s="1"/>
  <c r="N49" i="17" s="1"/>
  <c r="B125" i="17" s="1"/>
  <c r="M10" i="17"/>
  <c r="G47" i="17" s="1"/>
  <c r="A123" i="17" s="1"/>
  <c r="J10" i="17"/>
  <c r="G46" i="17" s="1"/>
  <c r="A117" i="17" s="1"/>
  <c r="G10" i="17"/>
  <c r="G45" i="17" s="1"/>
  <c r="A116" i="17" s="1"/>
  <c r="D10" i="17"/>
  <c r="A46" i="17" s="1"/>
  <c r="B25" i="17"/>
  <c r="G11" i="17"/>
  <c r="M5" i="17"/>
  <c r="D4" i="17"/>
  <c r="C93" i="17" s="1"/>
  <c r="B92" i="17" s="1"/>
  <c r="M3" i="17"/>
  <c r="G43" i="17" s="1"/>
  <c r="A114" i="17" s="1"/>
  <c r="J3" i="17"/>
  <c r="G42" i="17" s="1"/>
  <c r="A113" i="17" s="1"/>
  <c r="G3" i="17"/>
  <c r="A95" i="17" s="1"/>
  <c r="D3" i="17"/>
  <c r="G40" i="17" s="1"/>
  <c r="A111" i="17" s="1"/>
  <c r="G4" i="17"/>
  <c r="B94" i="17" s="1"/>
  <c r="J15" i="17" l="1"/>
  <c r="J46" i="17" s="1"/>
  <c r="M46" i="17" s="1"/>
  <c r="B117" i="17" s="1"/>
  <c r="K15" i="17"/>
  <c r="K46" i="17" s="1"/>
  <c r="J4" i="17"/>
  <c r="J6" i="17" s="1"/>
  <c r="J42" i="17" s="1"/>
  <c r="M42" i="17" s="1"/>
  <c r="B113" i="17" s="1"/>
  <c r="B22" i="17"/>
  <c r="G44" i="17"/>
  <c r="A115" i="17" s="1"/>
  <c r="M7" i="17"/>
  <c r="J43" i="17" s="1"/>
  <c r="M43" i="17" s="1"/>
  <c r="B114" i="17" s="1"/>
  <c r="B31" i="17"/>
  <c r="B35" i="17" s="1"/>
  <c r="C50" i="17"/>
  <c r="D27" i="17"/>
  <c r="J52" i="17" s="1"/>
  <c r="M52" i="17" s="1"/>
  <c r="E20" i="17"/>
  <c r="K48" i="17" s="1"/>
  <c r="N48" i="17" s="1"/>
  <c r="B124" i="17" s="1"/>
  <c r="N13" i="17"/>
  <c r="K47" i="17" s="1"/>
  <c r="N47" i="17" s="1"/>
  <c r="H68" i="17"/>
  <c r="M55" i="17"/>
  <c r="B123" i="17"/>
  <c r="H70" i="17"/>
  <c r="M51" i="17"/>
  <c r="G41" i="17"/>
  <c r="A112" i="17" s="1"/>
  <c r="G13" i="17"/>
  <c r="J45" i="17" s="1"/>
  <c r="M45" i="17" s="1"/>
  <c r="B116" i="17" s="1"/>
  <c r="H77" i="17"/>
  <c r="J76" i="17" s="1"/>
  <c r="M56" i="17"/>
  <c r="D5" i="17"/>
  <c r="J40" i="17" s="1"/>
  <c r="B23" i="17"/>
  <c r="D11" i="17"/>
  <c r="B100" i="17" s="1"/>
  <c r="B104" i="17" s="1"/>
  <c r="M25" i="17" s="1"/>
  <c r="H73" i="17"/>
  <c r="J72" i="17" s="1"/>
  <c r="N53" i="17"/>
  <c r="C95" i="17"/>
  <c r="H4" i="17" s="1"/>
  <c r="H5" i="17" s="1"/>
  <c r="K41" i="17" s="1"/>
  <c r="J33" i="17"/>
  <c r="G5" i="17"/>
  <c r="J41" i="17" s="1"/>
  <c r="B24" i="17"/>
  <c r="D55" i="15"/>
  <c r="J16" i="15"/>
  <c r="C46" i="15"/>
  <c r="D47" i="15" s="1"/>
  <c r="I18" i="15" s="1"/>
  <c r="F28" i="15"/>
  <c r="C43" i="15"/>
  <c r="F29" i="15" s="1"/>
  <c r="O25" i="15"/>
  <c r="N24" i="15"/>
  <c r="L25" i="15"/>
  <c r="L24" i="15"/>
  <c r="H15" i="15"/>
  <c r="C40" i="15"/>
  <c r="J24" i="15"/>
  <c r="B37" i="15"/>
  <c r="C36" i="15"/>
  <c r="J25" i="15" s="1"/>
  <c r="H24" i="15"/>
  <c r="N20" i="15"/>
  <c r="N19" i="15"/>
  <c r="C33" i="15"/>
  <c r="D34" i="15" s="1"/>
  <c r="I25" i="15" s="1"/>
  <c r="F24" i="15"/>
  <c r="C30" i="15"/>
  <c r="D31" i="15" s="1"/>
  <c r="K15" i="15" s="1"/>
  <c r="D44" i="15" l="1"/>
  <c r="I17" i="15" s="1"/>
  <c r="D37" i="15"/>
  <c r="G25" i="15" s="1"/>
  <c r="H69" i="17"/>
  <c r="F25" i="15"/>
  <c r="M27" i="17"/>
  <c r="J57" i="17"/>
  <c r="M57" i="17" s="1"/>
  <c r="B128" i="17"/>
  <c r="B27" i="17"/>
  <c r="B38" i="17" s="1"/>
  <c r="K18" i="17" s="1"/>
  <c r="K19" i="17" s="1"/>
  <c r="K50" i="17" s="1"/>
  <c r="N50" i="17" s="1"/>
  <c r="M41" i="17"/>
  <c r="B112" i="17" s="1"/>
  <c r="J32" i="17"/>
  <c r="J34" i="17" s="1"/>
  <c r="J58" i="17" s="1"/>
  <c r="E4" i="17"/>
  <c r="E5" i="17" s="1"/>
  <c r="K40" i="17" s="1"/>
  <c r="B102" i="17"/>
  <c r="J65" i="17" s="1"/>
  <c r="J66" i="17" s="1"/>
  <c r="D13" i="17"/>
  <c r="L19" i="15"/>
  <c r="C27" i="15"/>
  <c r="L20" i="15" s="1"/>
  <c r="J19" i="15"/>
  <c r="H20" i="15"/>
  <c r="H19" i="15"/>
  <c r="C24" i="15"/>
  <c r="D25" i="15" s="1"/>
  <c r="K20" i="15" s="1"/>
  <c r="F19" i="15"/>
  <c r="N15" i="15"/>
  <c r="N14" i="15"/>
  <c r="C21" i="15"/>
  <c r="D22" i="15" s="1"/>
  <c r="G20" i="15" s="1"/>
  <c r="L14" i="15"/>
  <c r="J14" i="15"/>
  <c r="D19" i="15"/>
  <c r="M15" i="15" s="1"/>
  <c r="C18" i="15"/>
  <c r="J15" i="15" s="1"/>
  <c r="H14" i="15"/>
  <c r="F14" i="15"/>
  <c r="C15" i="15"/>
  <c r="D16" i="15" s="1"/>
  <c r="I15" i="15" s="1"/>
  <c r="F15" i="15" l="1"/>
  <c r="D28" i="15"/>
  <c r="I16" i="15" s="1"/>
  <c r="B40" i="17"/>
  <c r="D15" i="17"/>
  <c r="J44" i="17" s="1"/>
  <c r="M44" i="17" s="1"/>
  <c r="K59" i="17"/>
  <c r="H71" i="17"/>
  <c r="J67" i="17" s="1"/>
  <c r="J75" i="17" s="1"/>
  <c r="J78" i="17" s="1"/>
  <c r="B132" i="17" s="1"/>
  <c r="M58" i="17"/>
  <c r="M40" i="17"/>
  <c r="B131" i="17"/>
  <c r="N59" i="17"/>
  <c r="B109" i="13"/>
  <c r="B108" i="13"/>
  <c r="B107" i="13"/>
  <c r="B106" i="13"/>
  <c r="B105" i="13"/>
  <c r="A109" i="13"/>
  <c r="A108" i="13"/>
  <c r="A107" i="13"/>
  <c r="A106" i="13"/>
  <c r="A105" i="13"/>
  <c r="C97" i="13"/>
  <c r="C96" i="13"/>
  <c r="A98" i="13"/>
  <c r="A99" i="13" s="1"/>
  <c r="A97" i="13"/>
  <c r="A96" i="13"/>
  <c r="B88" i="13"/>
  <c r="A88" i="13"/>
  <c r="B87" i="13"/>
  <c r="C86" i="13" s="1"/>
  <c r="A87" i="13"/>
  <c r="B85" i="13"/>
  <c r="B84" i="13"/>
  <c r="A85" i="13"/>
  <c r="A84" i="13"/>
  <c r="B82" i="13"/>
  <c r="A82" i="13"/>
  <c r="B81" i="13"/>
  <c r="A81" i="13"/>
  <c r="A80" i="13"/>
  <c r="A78" i="13"/>
  <c r="C110" i="13" l="1"/>
  <c r="D111" i="13" s="1"/>
  <c r="C83" i="13"/>
  <c r="J59" i="17"/>
  <c r="B111" i="17"/>
  <c r="B120" i="17" s="1"/>
  <c r="M59" i="17"/>
  <c r="B133" i="17"/>
  <c r="B135" i="17" s="1"/>
  <c r="B70" i="13"/>
  <c r="B68" i="13"/>
  <c r="B67" i="13"/>
  <c r="B69" i="13"/>
  <c r="B74" i="13"/>
  <c r="A74" i="13"/>
  <c r="B72" i="13"/>
  <c r="B73" i="13"/>
  <c r="A73" i="13"/>
  <c r="A72" i="13"/>
  <c r="B66" i="13"/>
  <c r="A70" i="13"/>
  <c r="A69" i="13"/>
  <c r="A68" i="13"/>
  <c r="A67" i="13"/>
  <c r="A66" i="13"/>
  <c r="A63" i="13"/>
  <c r="A62" i="13"/>
  <c r="G62" i="13"/>
  <c r="G61" i="13"/>
  <c r="G58" i="13"/>
  <c r="G57" i="13"/>
  <c r="G56" i="13"/>
  <c r="G55" i="13"/>
  <c r="G54" i="13"/>
  <c r="G52" i="13"/>
  <c r="G50" i="13"/>
  <c r="A53" i="13"/>
  <c r="G49" i="13" s="1"/>
  <c r="A52" i="13"/>
  <c r="G47" i="13" s="1"/>
  <c r="A51" i="13"/>
  <c r="G46" i="13" s="1"/>
  <c r="A48" i="13"/>
  <c r="A47" i="13"/>
  <c r="A46" i="13"/>
  <c r="H24" i="13"/>
  <c r="E39" i="13"/>
  <c r="E38" i="13"/>
  <c r="E37" i="13"/>
  <c r="H52" i="13" s="1"/>
  <c r="I51" i="13" s="1"/>
  <c r="D36" i="13"/>
  <c r="H58" i="13" s="1"/>
  <c r="E35" i="13"/>
  <c r="D34" i="13"/>
  <c r="E33" i="13"/>
  <c r="E32" i="13"/>
  <c r="D31" i="13"/>
  <c r="H62" i="13" s="1"/>
  <c r="E30" i="13"/>
  <c r="H61" i="13" s="1"/>
  <c r="I60" i="13" s="1"/>
  <c r="D29" i="13"/>
  <c r="D28" i="13"/>
  <c r="E27" i="13"/>
  <c r="B51" i="13" s="1"/>
  <c r="E26" i="13"/>
  <c r="E25" i="13"/>
  <c r="D24" i="13"/>
  <c r="B80" i="13" s="1"/>
  <c r="C79" i="13" s="1"/>
  <c r="D23" i="13"/>
  <c r="H57" i="13" s="1"/>
  <c r="D22" i="13"/>
  <c r="D21" i="13"/>
  <c r="D20" i="13"/>
  <c r="D19" i="13"/>
  <c r="D18" i="13"/>
  <c r="D17" i="13"/>
  <c r="E16" i="13"/>
  <c r="D15" i="13"/>
  <c r="D14" i="13"/>
  <c r="H56" i="13" s="1"/>
  <c r="D13" i="13"/>
  <c r="B52" i="13" s="1"/>
  <c r="I47" i="13" s="1"/>
  <c r="D12" i="13"/>
  <c r="H55" i="13" s="1"/>
  <c r="D11" i="13"/>
  <c r="E9" i="13"/>
  <c r="E10" i="13"/>
  <c r="E8" i="13"/>
  <c r="B63" i="13" s="1"/>
  <c r="D7" i="13"/>
  <c r="B62" i="13" s="1"/>
  <c r="D6" i="13"/>
  <c r="D5" i="13"/>
  <c r="H54" i="13" s="1"/>
  <c r="D4" i="13"/>
  <c r="B47" i="13" s="1"/>
  <c r="C65" i="13" l="1"/>
  <c r="C71" i="13"/>
  <c r="D61" i="13"/>
  <c r="D40" i="13"/>
  <c r="I46" i="13"/>
  <c r="I48" i="13" s="1"/>
  <c r="I53" i="13"/>
  <c r="E40" i="13"/>
  <c r="B46" i="13"/>
  <c r="C59" i="12"/>
  <c r="I67" i="12" s="1"/>
  <c r="H46" i="12"/>
  <c r="C47" i="12"/>
  <c r="L13" i="12"/>
  <c r="G36" i="12" s="1"/>
  <c r="K12" i="12"/>
  <c r="K10" i="12"/>
  <c r="B31" i="12" s="1"/>
  <c r="E23" i="12"/>
  <c r="J40" i="12" s="1"/>
  <c r="H11" i="12" s="1"/>
  <c r="E22" i="12"/>
  <c r="H40" i="12" s="1"/>
  <c r="E21" i="12"/>
  <c r="F40" i="12" s="1"/>
  <c r="I52" i="12" s="1"/>
  <c r="E20" i="12"/>
  <c r="D40" i="12" s="1"/>
  <c r="C61" i="12" s="1"/>
  <c r="I69" i="12" s="1"/>
  <c r="E19" i="12"/>
  <c r="B40" i="12" s="1"/>
  <c r="I54" i="12" s="1"/>
  <c r="J54" i="12" s="1"/>
  <c r="E18" i="12"/>
  <c r="J35" i="12" s="1"/>
  <c r="C56" i="12" s="1"/>
  <c r="I64" i="12" s="1"/>
  <c r="E17" i="12"/>
  <c r="H35" i="12" s="1"/>
  <c r="C54" i="12" s="1"/>
  <c r="I62" i="12" s="1"/>
  <c r="F16" i="12"/>
  <c r="G35" i="12" s="1"/>
  <c r="F15" i="12"/>
  <c r="D35" i="12" s="1"/>
  <c r="C69" i="12" s="1"/>
  <c r="K63" i="12" s="1"/>
  <c r="E14" i="12"/>
  <c r="B35" i="12" s="1"/>
  <c r="C62" i="12" s="1"/>
  <c r="I70" i="12" s="1"/>
  <c r="F13" i="12"/>
  <c r="E12" i="12"/>
  <c r="H30" i="12" s="1"/>
  <c r="I51" i="12" s="1"/>
  <c r="E11" i="12"/>
  <c r="E10" i="12"/>
  <c r="E9" i="12"/>
  <c r="B30" i="12" s="1"/>
  <c r="J20" i="12"/>
  <c r="I37" i="13"/>
  <c r="J37" i="13" s="1"/>
  <c r="I36" i="13"/>
  <c r="H36" i="13"/>
  <c r="I35" i="13"/>
  <c r="H35" i="13"/>
  <c r="I33" i="13"/>
  <c r="J33" i="13" s="1"/>
  <c r="I32" i="13"/>
  <c r="H32" i="13"/>
  <c r="J32" i="13" s="1"/>
  <c r="I31" i="13"/>
  <c r="H31" i="13"/>
  <c r="I30" i="13"/>
  <c r="H30" i="13"/>
  <c r="J30" i="13" s="1"/>
  <c r="I29" i="13"/>
  <c r="H29" i="13"/>
  <c r="I28" i="13"/>
  <c r="H28" i="13"/>
  <c r="J28" i="13" s="1"/>
  <c r="I27" i="13"/>
  <c r="H27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H41" i="12"/>
  <c r="C60" i="12" s="1"/>
  <c r="I68" i="12" s="1"/>
  <c r="J39" i="12"/>
  <c r="B45" i="12" s="1"/>
  <c r="H39" i="12"/>
  <c r="J12" i="12" s="1"/>
  <c r="F39" i="12"/>
  <c r="H52" i="12" s="1"/>
  <c r="D39" i="12"/>
  <c r="B61" i="12" s="1"/>
  <c r="H69" i="12" s="1"/>
  <c r="B39" i="12"/>
  <c r="H54" i="12" s="1"/>
  <c r="J34" i="12"/>
  <c r="B56" i="12" s="1"/>
  <c r="H64" i="12" s="1"/>
  <c r="H34" i="12"/>
  <c r="B54" i="12" s="1"/>
  <c r="H62" i="12" s="1"/>
  <c r="F34" i="12"/>
  <c r="J13" i="12" s="1"/>
  <c r="D34" i="12"/>
  <c r="B69" i="12" s="1"/>
  <c r="J63" i="12" s="1"/>
  <c r="B34" i="12"/>
  <c r="B62" i="12" s="1"/>
  <c r="H70" i="12" s="1"/>
  <c r="D30" i="12"/>
  <c r="I50" i="12" s="1"/>
  <c r="J29" i="12"/>
  <c r="J11" i="12" s="1"/>
  <c r="H29" i="12"/>
  <c r="H51" i="12" s="1"/>
  <c r="F29" i="12"/>
  <c r="B55" i="12" s="1"/>
  <c r="H63" i="12" s="1"/>
  <c r="D29" i="12"/>
  <c r="H50" i="12" s="1"/>
  <c r="B29" i="12"/>
  <c r="B46" i="12" s="1"/>
  <c r="F30" i="12"/>
  <c r="C55" i="12" s="1"/>
  <c r="I63" i="12" s="1"/>
  <c r="D64" i="13" l="1"/>
  <c r="D75" i="13" s="1"/>
  <c r="I71" i="12"/>
  <c r="I65" i="12"/>
  <c r="C57" i="12"/>
  <c r="C63" i="12"/>
  <c r="C64" i="12" s="1"/>
  <c r="B60" i="12"/>
  <c r="H68" i="12" s="1"/>
  <c r="B68" i="12"/>
  <c r="J62" i="12" s="1"/>
  <c r="J36" i="13"/>
  <c r="J24" i="13"/>
  <c r="J25" i="13" s="1"/>
  <c r="J26" i="13" s="1"/>
  <c r="J29" i="13"/>
  <c r="J31" i="13"/>
  <c r="J35" i="13"/>
  <c r="I72" i="12"/>
  <c r="C46" i="12"/>
  <c r="L11" i="12"/>
  <c r="K31" i="12" s="1"/>
  <c r="B59" i="12"/>
  <c r="H67" i="12" s="1"/>
  <c r="J49" i="12"/>
  <c r="J45" i="12"/>
  <c r="F24" i="12"/>
  <c r="K30" i="12"/>
  <c r="C68" i="12" s="1"/>
  <c r="H45" i="12"/>
  <c r="J10" i="12"/>
  <c r="E24" i="12"/>
  <c r="F25" i="12" s="1"/>
  <c r="C45" i="12"/>
  <c r="C48" i="12" s="1"/>
  <c r="J46" i="12" s="1"/>
  <c r="J47" i="12" s="1"/>
  <c r="H19" i="12"/>
  <c r="H22" i="12" s="1"/>
  <c r="J27" i="13"/>
  <c r="H38" i="13"/>
  <c r="D42" i="13"/>
  <c r="G96" i="11"/>
  <c r="F96" i="11"/>
  <c r="H53" i="11"/>
  <c r="I53" i="11" s="1"/>
  <c r="H52" i="11"/>
  <c r="G52" i="11"/>
  <c r="G54" i="11" s="1"/>
  <c r="H49" i="11"/>
  <c r="I49" i="11" s="1"/>
  <c r="H48" i="11"/>
  <c r="G48" i="11"/>
  <c r="H47" i="11"/>
  <c r="G47" i="11"/>
  <c r="A36" i="11"/>
  <c r="F41" i="11"/>
  <c r="H36" i="11"/>
  <c r="H37" i="11"/>
  <c r="H38" i="11"/>
  <c r="H39" i="11"/>
  <c r="I48" i="11" s="1"/>
  <c r="H40" i="11"/>
  <c r="I47" i="11" s="1"/>
  <c r="H35" i="11"/>
  <c r="C35" i="11"/>
  <c r="I52" i="11" s="1"/>
  <c r="J34" i="13" l="1"/>
  <c r="H96" i="11"/>
  <c r="C70" i="12"/>
  <c r="K62" i="12"/>
  <c r="K64" i="12" s="1"/>
  <c r="B48" i="13"/>
  <c r="B45" i="13" s="1"/>
  <c r="I49" i="13" s="1"/>
  <c r="I50" i="13" s="1"/>
  <c r="I59" i="13" s="1"/>
  <c r="I63" i="13" s="1"/>
  <c r="B100" i="13" s="1"/>
  <c r="B78" i="13"/>
  <c r="C77" i="13" s="1"/>
  <c r="D89" i="13" s="1"/>
  <c r="D91" i="13" s="1"/>
  <c r="J38" i="13"/>
  <c r="J53" i="12"/>
  <c r="J55" i="12" s="1"/>
  <c r="C66" i="12" s="1"/>
  <c r="E26" i="12"/>
  <c r="F26" i="12"/>
  <c r="E41" i="13"/>
  <c r="G50" i="11"/>
  <c r="H41" i="11"/>
  <c r="C36" i="11"/>
  <c r="B50" i="11" s="1"/>
  <c r="B53" i="11"/>
  <c r="B56" i="11" s="1"/>
  <c r="I50" i="11"/>
  <c r="D53" i="11" s="1"/>
  <c r="C50" i="11"/>
  <c r="C53" i="11" s="1"/>
  <c r="I54" i="11"/>
  <c r="D56" i="11" s="1"/>
  <c r="F93" i="10"/>
  <c r="H110" i="10"/>
  <c r="H109" i="10"/>
  <c r="I102" i="10"/>
  <c r="E110" i="10"/>
  <c r="E109" i="10"/>
  <c r="K93" i="10"/>
  <c r="L110" i="10"/>
  <c r="F110" i="10"/>
  <c r="K109" i="10"/>
  <c r="L102" i="10"/>
  <c r="H102" i="10"/>
  <c r="K101" i="10"/>
  <c r="H101" i="10"/>
  <c r="F102" i="10"/>
  <c r="L93" i="10"/>
  <c r="E101" i="10"/>
  <c r="K92" i="10"/>
  <c r="I93" i="10"/>
  <c r="H92" i="10"/>
  <c r="E93" i="10"/>
  <c r="E92" i="10"/>
  <c r="C104" i="10"/>
  <c r="B95" i="10"/>
  <c r="H93" i="10" s="1"/>
  <c r="C30" i="10"/>
  <c r="A30" i="10"/>
  <c r="A27" i="10"/>
  <c r="A26" i="10"/>
  <c r="A24" i="10"/>
  <c r="A23" i="10"/>
  <c r="A12" i="10"/>
  <c r="C10" i="10"/>
  <c r="A9" i="10"/>
  <c r="B5" i="10"/>
  <c r="B53" i="13" l="1"/>
  <c r="B50" i="13" s="1"/>
  <c r="K60" i="12"/>
  <c r="K72" i="12" s="1"/>
  <c r="C71" i="12"/>
  <c r="E42" i="13"/>
  <c r="B99" i="13"/>
  <c r="C98" i="13" s="1"/>
  <c r="D101" i="13" s="1"/>
  <c r="D112" i="13" s="1"/>
  <c r="E53" i="11"/>
  <c r="G97" i="11" s="1"/>
  <c r="G98" i="11" s="1"/>
  <c r="C56" i="11"/>
  <c r="E56" i="11" s="1"/>
  <c r="H97" i="11" s="1"/>
  <c r="H98" i="11" s="1"/>
  <c r="C47" i="11"/>
  <c r="D50" i="11" s="1"/>
  <c r="E50" i="11" s="1"/>
  <c r="F97" i="11" s="1"/>
  <c r="F98" i="11" s="1"/>
  <c r="E72" i="9"/>
  <c r="F72" i="9" s="1"/>
  <c r="E73" i="9"/>
  <c r="C84" i="9"/>
  <c r="B84" i="9"/>
  <c r="C83" i="9"/>
  <c r="B83" i="9"/>
  <c r="C82" i="9"/>
  <c r="B82" i="9"/>
  <c r="C81" i="9"/>
  <c r="B81" i="9"/>
  <c r="C80" i="9"/>
  <c r="B80" i="9"/>
  <c r="E65" i="9"/>
  <c r="C66" i="9"/>
  <c r="B66" i="9"/>
  <c r="D66" i="9" s="1"/>
  <c r="D65" i="9"/>
  <c r="C65" i="9"/>
  <c r="B65" i="9"/>
  <c r="C64" i="9"/>
  <c r="D64" i="9" s="1"/>
  <c r="B64" i="9"/>
  <c r="C63" i="9"/>
  <c r="B63" i="9"/>
  <c r="D63" i="9" s="1"/>
  <c r="C62" i="9"/>
  <c r="B62" i="9"/>
  <c r="D62" i="9" s="1"/>
  <c r="E64" i="9" l="1"/>
  <c r="E62" i="9"/>
  <c r="F62" i="9" s="1"/>
  <c r="E66" i="9"/>
  <c r="E63" i="9"/>
  <c r="D80" i="9"/>
  <c r="D81" i="9"/>
  <c r="D82" i="9"/>
  <c r="D83" i="9"/>
  <c r="D84" i="9"/>
  <c r="G62" i="9"/>
  <c r="I62" i="9" s="1"/>
  <c r="D89" i="9" s="1"/>
  <c r="C53" i="9"/>
  <c r="B53" i="9"/>
  <c r="C52" i="9"/>
  <c r="B52" i="9"/>
  <c r="C51" i="9"/>
  <c r="B51" i="9"/>
  <c r="C50" i="9"/>
  <c r="B50" i="9"/>
  <c r="C49" i="9"/>
  <c r="B49" i="9"/>
  <c r="H43" i="9"/>
  <c r="F44" i="9"/>
  <c r="E53" i="9" s="1"/>
  <c r="F43" i="9"/>
  <c r="E37" i="9"/>
  <c r="D36" i="9"/>
  <c r="D35" i="9"/>
  <c r="C36" i="9"/>
  <c r="C37" i="9"/>
  <c r="C38" i="9"/>
  <c r="C39" i="9"/>
  <c r="D39" i="9" s="1"/>
  <c r="C35" i="9"/>
  <c r="B36" i="9"/>
  <c r="B37" i="9"/>
  <c r="D37" i="9" s="1"/>
  <c r="B38" i="9"/>
  <c r="B39" i="9"/>
  <c r="B35" i="9"/>
  <c r="E38" i="9"/>
  <c r="A26" i="9"/>
  <c r="D24" i="9"/>
  <c r="G12" i="9"/>
  <c r="G10" i="9"/>
  <c r="G9" i="9"/>
  <c r="G8" i="9"/>
  <c r="H7" i="9"/>
  <c r="H10" i="9" s="1"/>
  <c r="H3" i="9"/>
  <c r="I5" i="9" s="1"/>
  <c r="D5" i="9"/>
  <c r="F37" i="9" l="1"/>
  <c r="E35" i="9"/>
  <c r="F35" i="9" s="1"/>
  <c r="G35" i="9" s="1"/>
  <c r="G36" i="9" s="1"/>
  <c r="G37" i="9" s="1"/>
  <c r="E36" i="9"/>
  <c r="F36" i="9" s="1"/>
  <c r="I8" i="9"/>
  <c r="I11" i="9" s="1"/>
  <c r="D38" i="9"/>
  <c r="F38" i="9" s="1"/>
  <c r="E39" i="9"/>
  <c r="F39" i="9" s="1"/>
  <c r="E50" i="9"/>
  <c r="H62" i="9"/>
  <c r="G63" i="9" s="1"/>
  <c r="E51" i="9"/>
  <c r="E52" i="9"/>
  <c r="B88" i="9"/>
  <c r="C88" i="9" s="1"/>
  <c r="D88" i="9" s="1"/>
  <c r="E88" i="9" s="1"/>
  <c r="E49" i="9"/>
  <c r="D49" i="9"/>
  <c r="F49" i="9" s="1"/>
  <c r="G49" i="9" s="1"/>
  <c r="H49" i="9" s="1"/>
  <c r="D50" i="9"/>
  <c r="D51" i="9"/>
  <c r="F51" i="9" s="1"/>
  <c r="D52" i="9"/>
  <c r="F52" i="9" s="1"/>
  <c r="D53" i="9"/>
  <c r="I4" i="9"/>
  <c r="V9" i="8"/>
  <c r="R6" i="8"/>
  <c r="T20" i="8" s="1"/>
  <c r="T5" i="8"/>
  <c r="V5" i="8" s="1"/>
  <c r="R5" i="8"/>
  <c r="T29" i="8" s="1"/>
  <c r="R4" i="8"/>
  <c r="R29" i="8" s="1"/>
  <c r="L17" i="8"/>
  <c r="R11" i="8" s="1"/>
  <c r="T23" i="8" s="1"/>
  <c r="G30" i="8"/>
  <c r="F28" i="8"/>
  <c r="G29" i="8" s="1"/>
  <c r="J7" i="8" s="1"/>
  <c r="I17" i="8"/>
  <c r="R10" i="8" s="1"/>
  <c r="T22" i="8" s="1"/>
  <c r="G27" i="8"/>
  <c r="G26" i="8"/>
  <c r="J6" i="8" s="1"/>
  <c r="E26" i="8"/>
  <c r="E22" i="8"/>
  <c r="G21" i="8"/>
  <c r="G24" i="8" s="1"/>
  <c r="F19" i="8"/>
  <c r="F22" i="8" s="1"/>
  <c r="E20" i="8"/>
  <c r="E19" i="8"/>
  <c r="G18" i="8"/>
  <c r="E17" i="8"/>
  <c r="F16" i="8"/>
  <c r="I5" i="8" s="1"/>
  <c r="E16" i="8"/>
  <c r="E34" i="8" s="1"/>
  <c r="O11" i="8"/>
  <c r="G15" i="8"/>
  <c r="G14" i="8"/>
  <c r="J5" i="8" s="1"/>
  <c r="E14" i="8"/>
  <c r="L11" i="8"/>
  <c r="I12" i="8"/>
  <c r="I11" i="8"/>
  <c r="R7" i="8" s="1"/>
  <c r="R30" i="8" s="1"/>
  <c r="G12" i="8"/>
  <c r="G11" i="8"/>
  <c r="M12" i="8" s="1"/>
  <c r="O4" i="8"/>
  <c r="J4" i="8"/>
  <c r="J10" i="8" s="1"/>
  <c r="T4" i="8" s="1"/>
  <c r="G9" i="8"/>
  <c r="I4" i="8"/>
  <c r="G6" i="8"/>
  <c r="F80" i="9" l="1"/>
  <c r="G80" i="9" s="1"/>
  <c r="U29" i="8"/>
  <c r="R8" i="8"/>
  <c r="R20" i="8" s="1"/>
  <c r="L15" i="8"/>
  <c r="R9" i="8"/>
  <c r="T21" i="8" s="1"/>
  <c r="O8" i="8"/>
  <c r="S6" i="8" s="1"/>
  <c r="U6" i="8" s="1"/>
  <c r="V20" i="8" s="1"/>
  <c r="E23" i="8"/>
  <c r="E35" i="8"/>
  <c r="F25" i="8"/>
  <c r="I18" i="8" s="1"/>
  <c r="I6" i="8"/>
  <c r="G23" i="8"/>
  <c r="J13" i="8" s="1"/>
  <c r="I63" i="9"/>
  <c r="D90" i="9" s="1"/>
  <c r="F13" i="8"/>
  <c r="O12" i="8" s="1"/>
  <c r="G17" i="8"/>
  <c r="J12" i="8" s="1"/>
  <c r="L18" i="8"/>
  <c r="G38" i="9"/>
  <c r="I35" i="9"/>
  <c r="B89" i="9" s="1"/>
  <c r="I13" i="8"/>
  <c r="I36" i="9"/>
  <c r="B90" i="9" s="1"/>
  <c r="H36" i="9"/>
  <c r="G20" i="8"/>
  <c r="M13" i="8" s="1"/>
  <c r="M15" i="8" s="1"/>
  <c r="T8" i="8" s="1"/>
  <c r="H37" i="9"/>
  <c r="I37" i="9"/>
  <c r="B91" i="9" s="1"/>
  <c r="H35" i="9"/>
  <c r="H63" i="9"/>
  <c r="I49" i="9"/>
  <c r="C89" i="9" s="1"/>
  <c r="F53" i="9"/>
  <c r="F50" i="9"/>
  <c r="G50" i="9" s="1"/>
  <c r="I8" i="6"/>
  <c r="H80" i="9" l="1"/>
  <c r="I80" i="9"/>
  <c r="F64" i="9"/>
  <c r="G64" i="9" s="1"/>
  <c r="V8" i="8"/>
  <c r="S20" i="8" s="1"/>
  <c r="J15" i="8"/>
  <c r="T7" i="8" s="1"/>
  <c r="T13" i="8" s="1"/>
  <c r="O15" i="8"/>
  <c r="S9" i="8" s="1"/>
  <c r="U9" i="8" s="1"/>
  <c r="V21" i="8" s="1"/>
  <c r="I19" i="8"/>
  <c r="S10" i="8" s="1"/>
  <c r="U10" i="8" s="1"/>
  <c r="L19" i="8"/>
  <c r="S11" i="8" s="1"/>
  <c r="U11" i="8" s="1"/>
  <c r="V23" i="8" s="1"/>
  <c r="I15" i="8"/>
  <c r="S7" i="8" s="1"/>
  <c r="U7" i="8" s="1"/>
  <c r="I10" i="8"/>
  <c r="S4" i="8" s="1"/>
  <c r="G39" i="9"/>
  <c r="H38" i="9"/>
  <c r="I38" i="9"/>
  <c r="B92" i="9" s="1"/>
  <c r="G51" i="9"/>
  <c r="H50" i="9"/>
  <c r="I50" i="9"/>
  <c r="C90" i="9" s="1"/>
  <c r="I60" i="6"/>
  <c r="K59" i="6"/>
  <c r="I59" i="6"/>
  <c r="J58" i="6"/>
  <c r="I58" i="6"/>
  <c r="K57" i="6"/>
  <c r="I57" i="6"/>
  <c r="J56" i="6"/>
  <c r="I56" i="6"/>
  <c r="K55" i="6"/>
  <c r="I55" i="6"/>
  <c r="K54" i="6"/>
  <c r="I54" i="6"/>
  <c r="J53" i="6"/>
  <c r="I53" i="6"/>
  <c r="J52" i="6"/>
  <c r="I52" i="6"/>
  <c r="J51" i="6"/>
  <c r="I51" i="6"/>
  <c r="K50" i="6"/>
  <c r="I50" i="6"/>
  <c r="K49" i="6"/>
  <c r="I49" i="6"/>
  <c r="K48" i="6"/>
  <c r="I48" i="6"/>
  <c r="K47" i="6"/>
  <c r="I47" i="6"/>
  <c r="K46" i="6"/>
  <c r="I46" i="6"/>
  <c r="J45" i="6"/>
  <c r="I45" i="6"/>
  <c r="J44" i="6"/>
  <c r="I44" i="6"/>
  <c r="J43" i="6"/>
  <c r="I43" i="6"/>
  <c r="K42" i="6"/>
  <c r="I42" i="6"/>
  <c r="K41" i="6"/>
  <c r="I41" i="6"/>
  <c r="J40" i="6"/>
  <c r="I40" i="6"/>
  <c r="J39" i="6"/>
  <c r="I39" i="6"/>
  <c r="J38" i="6"/>
  <c r="I38" i="6"/>
  <c r="K37" i="6"/>
  <c r="I37" i="6"/>
  <c r="K36" i="6"/>
  <c r="K61" i="6" s="1"/>
  <c r="I36" i="6"/>
  <c r="J35" i="6"/>
  <c r="I35" i="6"/>
  <c r="J34" i="6"/>
  <c r="I34" i="6"/>
  <c r="I33" i="6"/>
  <c r="J32" i="6"/>
  <c r="I32" i="6"/>
  <c r="J31" i="6"/>
  <c r="I31" i="6"/>
  <c r="J30" i="6"/>
  <c r="I30" i="6"/>
  <c r="I29" i="6"/>
  <c r="J28" i="6"/>
  <c r="I28" i="6"/>
  <c r="J27" i="6"/>
  <c r="I27" i="6"/>
  <c r="J26" i="6"/>
  <c r="I26" i="6"/>
  <c r="J25" i="6"/>
  <c r="I25" i="6"/>
  <c r="K11" i="6"/>
  <c r="I11" i="6"/>
  <c r="J10" i="6"/>
  <c r="I10" i="6"/>
  <c r="K8" i="6"/>
  <c r="J7" i="6"/>
  <c r="I7" i="6"/>
  <c r="K63" i="6" l="1"/>
  <c r="J63" i="6"/>
  <c r="I63" i="6" s="1"/>
  <c r="J61" i="6"/>
  <c r="K62" i="6" s="1"/>
  <c r="E81" i="9"/>
  <c r="F81" i="9" s="1"/>
  <c r="G81" i="9" s="1"/>
  <c r="I81" i="9" s="1"/>
  <c r="E89" i="9"/>
  <c r="H64" i="9"/>
  <c r="G65" i="9" s="1"/>
  <c r="I64" i="9"/>
  <c r="D91" i="9" s="1"/>
  <c r="S13" i="8"/>
  <c r="U4" i="8"/>
  <c r="V22" i="8"/>
  <c r="V24" i="8" s="1"/>
  <c r="S24" i="8"/>
  <c r="V25" i="8" s="1"/>
  <c r="V13" i="8"/>
  <c r="S30" i="8"/>
  <c r="I39" i="9"/>
  <c r="B93" i="9" s="1"/>
  <c r="H39" i="9"/>
  <c r="G52" i="9"/>
  <c r="H51" i="9"/>
  <c r="I51" i="9"/>
  <c r="C91" i="9" s="1"/>
  <c r="B9" i="4"/>
  <c r="C9" i="4"/>
  <c r="C8" i="4"/>
  <c r="B8" i="4" s="1"/>
  <c r="C7" i="4"/>
  <c r="B7" i="4" s="1"/>
  <c r="D9" i="4"/>
  <c r="H81" i="9" l="1"/>
  <c r="I65" i="9"/>
  <c r="D92" i="9" s="1"/>
  <c r="H65" i="9"/>
  <c r="F66" i="9" s="1"/>
  <c r="G66" i="9" s="1"/>
  <c r="U30" i="8"/>
  <c r="U32" i="8" s="1"/>
  <c r="S29" i="8"/>
  <c r="S32" i="8" s="1"/>
  <c r="U13" i="8"/>
  <c r="V16" i="8" s="1"/>
  <c r="E82" i="9"/>
  <c r="F82" i="9" s="1"/>
  <c r="G82" i="9" s="1"/>
  <c r="E90" i="9"/>
  <c r="G53" i="9"/>
  <c r="H52" i="9"/>
  <c r="I52" i="9"/>
  <c r="C92" i="9" s="1"/>
  <c r="I66" i="9" l="1"/>
  <c r="D93" i="9" s="1"/>
  <c r="H66" i="9"/>
  <c r="H82" i="9"/>
  <c r="I82" i="9"/>
  <c r="H53" i="9"/>
  <c r="I53" i="9"/>
  <c r="C93" i="9" s="1"/>
  <c r="E91" i="9" l="1"/>
  <c r="E83" i="9"/>
  <c r="F83" i="9" s="1"/>
  <c r="G83" i="9" s="1"/>
  <c r="H83" i="9" l="1"/>
  <c r="I83" i="9"/>
  <c r="E84" i="9" l="1"/>
  <c r="F84" i="9" s="1"/>
  <c r="G84" i="9" s="1"/>
  <c r="E92" i="9"/>
  <c r="H84" i="9" l="1"/>
  <c r="I84" i="9"/>
  <c r="E93" i="9" s="1"/>
</calcChain>
</file>

<file path=xl/sharedStrings.xml><?xml version="1.0" encoding="utf-8"?>
<sst xmlns="http://schemas.openxmlformats.org/spreadsheetml/2006/main" count="1485" uniqueCount="743">
  <si>
    <t>(-) ΚΟΣΤΟΣ ΠΩΛΗΘΕΝΤΩΝ</t>
  </si>
  <si>
    <t>ΜΙΚΤΟ ΚΕΡΔΟΣ</t>
  </si>
  <si>
    <t>ΕΣΟΔΑ ΠΑΡΕΠΟΜΕΝΩΝ ΑΣΧΟΛΕΙΩΝ</t>
  </si>
  <si>
    <t>ΕΣΟΔΑ ΜΙΣΘΩΜΑΤΩΝ</t>
  </si>
  <si>
    <t>ΠΡΟΜΗΘΕΙΕΣ - ΜΕΣΙΤΕΙΕΣ</t>
  </si>
  <si>
    <t>ΑΜΟΙΒΕΣ ΠΡΟΣΩΠΙΚΟΥ</t>
  </si>
  <si>
    <t>ΑΜΟΙΒΕΣ ΤΡΙΤΩΝ</t>
  </si>
  <si>
    <t>ΠΑΡΟΧΕΣ ΤΡΙΤΩΝ</t>
  </si>
  <si>
    <t>ΔΙΑΦΟΡΑ ΕΞΟΔΑ</t>
  </si>
  <si>
    <t>ΛΕΙΤΟΥΡΓΙΕΣ</t>
  </si>
  <si>
    <t>ΕΞΟΔΑ ΛΕΙΤΟΥΡΓΙΑΣ ΔΙΑΘΕΣΕΩΣ</t>
  </si>
  <si>
    <t>ΕΞΟΔΑ ΔΙΟΙΚΗΤΙΚΗΣ ΛΕΙΤΟΥΡΓΙΑΣ</t>
  </si>
  <si>
    <t>ΕΞΟΔΑ ΕΡΕΥΝΑΣ &amp; ΑΝΑΠΤΥΞΗΣ</t>
  </si>
  <si>
    <t>ΚΕΡΔΗ/ΖΗΜΙΕΣ ΠΡΟ ΦΟΡΩΝ ΤΟΚΩΝ &amp; ΑΠΟΣΒΕΣΕΩΝ</t>
  </si>
  <si>
    <t>EBITDA</t>
  </si>
  <si>
    <t>(+) ΛΟΙΠΑ ΛΕΙΤΟΥΡΓΙΚΑ ΕΣΟΔΑ</t>
  </si>
  <si>
    <t>(-) ΛΟΙΠΑ ΛΕΙΤΟΥΡΓΙΚΑ ΕΞΟΔΑ</t>
  </si>
  <si>
    <t xml:space="preserve">(-) ΑΠΟΣΒΕΣΕΙΣ </t>
  </si>
  <si>
    <t>ΚΕΡΔΗ/ΖΗΜΙΕΣ ΠΡΟ ΦΟΡΩΝ &amp; ΤΟΚΩΝ</t>
  </si>
  <si>
    <t>ΕΒΙΤ</t>
  </si>
  <si>
    <t>(+) ΤΟΚΟΙ ΕΣΟΔΑ - ΤΟΚΟΙ ΠΙΣΤΩΤΙΚΟΙ</t>
  </si>
  <si>
    <t>(-) ΤΟΚΟΙ ΕΞΟΔΑ - ΤΟΚΟΙ ΧΡΕΩΣΤΙΚΟΙ</t>
  </si>
  <si>
    <t>ΧΡΗΜΑΤΟΟΙΚΟΝΟΜΙΚΗ ΛΕΙΤΟΥΡΓΙΑ</t>
  </si>
  <si>
    <t>ΚΕΡΖΗ/ΖΗΜΙΕΣ ΠΡΟ ΦΟΡΩΝ</t>
  </si>
  <si>
    <t>EBT</t>
  </si>
  <si>
    <t>(-) ΦΟΡΟΙ</t>
  </si>
  <si>
    <t>ΚΕΡΔΗ/ΖΗΜΙΕΣ ΜΕΤΑ ΑΠΌ ΦΟΡΟΥΣ</t>
  </si>
  <si>
    <t xml:space="preserve">PAT - EAT- NI </t>
  </si>
  <si>
    <t>ΕΙΔΗ ΛΟΓΑΡΙΑΣΜΩΝ</t>
  </si>
  <si>
    <t>ΕΝΕΡΓΗΤΙΚΟΥ ή ΠΕΡΙΟΥΣΙΑΣ</t>
  </si>
  <si>
    <t>ΠΑΘΗΤΙΚΟΥ ή ΥΠΟΧΡΕΩΣΕΩΝ</t>
  </si>
  <si>
    <t>ΚΑΘΑΡΗΣ ΘΕΣΗΣ ΚΘ ή ΙΔΙΑ ΚΕΦΑΛΑΙΑ ή ΚΑΘΑΡΗ ΠΕΡΙΟΥΣΙΑ</t>
  </si>
  <si>
    <t xml:space="preserve">ΛΟΓΑΡΙΣΜΟΙ ή ΜΕΤΑΒΛΗΤΕΣ ΑΠΟΘΕΜΑΤΙΚΕΣ </t>
  </si>
  <si>
    <t>STOCK VARIABLES</t>
  </si>
  <si>
    <t>ΕΣΟΔΑ</t>
  </si>
  <si>
    <t>ΕΞΟΔΑ</t>
  </si>
  <si>
    <t>ΛΟΓΑΡΙΑΣΜΟΙ ή ΜΕΤΑΒΛΗΤΕΣ ΡΟΗΣ ή ΕΠΙΔΟΣΗΣ ή ΑΠΟΤΕΛΕΣΜΑΤΩΝ</t>
  </si>
  <si>
    <t>FLOW VARIABLES</t>
  </si>
  <si>
    <t>ΌΤΑΝ ΕΣΟΔΑ-ΕΞΟΔΑ&gt;0 ΤΟΤΕ ΚΕΡΔΗ</t>
  </si>
  <si>
    <t>ΌΤΑΝ ΕΣΟΔΑ-ΕΞΟΔΑ&lt;0 ΤΟΤΕ ΖΗΜΙΕΣ</t>
  </si>
  <si>
    <t>ΣΤΗ ΛΟΓΙΣΤΙΚΗ ΔΕΝ ΥΠΑΡΧΟΥΝ ΠΡΟΣΗΜΑ + ή -</t>
  </si>
  <si>
    <t>ΧΡΕΩΣΗ</t>
  </si>
  <si>
    <t>ΠΙΣΤΩΣΗ</t>
  </si>
  <si>
    <t>DEBIT</t>
  </si>
  <si>
    <t>CREDIT</t>
  </si>
  <si>
    <t>X</t>
  </si>
  <si>
    <t>Π</t>
  </si>
  <si>
    <t>ΑΥΞΑΝΟΥΝ ΜΕ ΤΗ ΧΡΕΩΣΗ</t>
  </si>
  <si>
    <t>ΜΕΙΩΝΟΝΤΑΙ ΜΕ ΤΗΝ ΠΙΣΤΩΣΗ</t>
  </si>
  <si>
    <t>ΑΥΞΑΝΟΥΝ ΜΕ ΤΗ ΠΙΣΤΩΣΗ</t>
  </si>
  <si>
    <t>ΜΕΙΩΝΟΝΤΑΙ ΜΕ ΤΗΝ ΧΡΕΩΣΗ</t>
  </si>
  <si>
    <t>ΟΝΟΜΑΣΙΑ ΛΟΓΑΡΙΑΣΜΟΥ</t>
  </si>
  <si>
    <t>ΕΤΣΩ ΌΤΙ ΣΤΙΣ 10/3/2020 Η ΕΠΙΧΕΙΡΗΣΗ ΑΓΟΡΑΣΕ ΈΝΑ ΜΗΧΑΝΗΜΑ ΕΝΑΝΤΙ ΠΟΣΟΥ 10.000 ΕΥΡΩ ΜΕΤΡΗΤΟΙΣ</t>
  </si>
  <si>
    <t>ΜΗΧΑΝΗΜΑΤΑ</t>
  </si>
  <si>
    <t>ΤΑΜΕΙΟ</t>
  </si>
  <si>
    <t>Η ΕΤΑΙΡΕΙΑ ΕΛΑΒΕ ΔΑΝΕΙΟ ΑΠΌ ΤΗΝ ΤΡΑΠΕΖΑ 50.000 ΕΥΡΩ ΤΟ ΟΠΟΙΟ ΤΗΣ ΚΑΤΑΤΕΘΗΚΕ ΣΤΟΝ ΛΟΓΑΡΙΑΣΜΟ ΟΨΕΩΣ ΤΗΣ ΕΤΑΙΡΕΙΑΣ</t>
  </si>
  <si>
    <t>ΚΑΤΑΘΕΣΕΙΣ ΟΨΕΩΣ</t>
  </si>
  <si>
    <t>ΔΑΝΕΙΑ ΤΡΑΠΕΖΩΝ</t>
  </si>
  <si>
    <t>Ε=Π+ΚΘ</t>
  </si>
  <si>
    <t>Χ=Π</t>
  </si>
  <si>
    <t>ΙΣΧΥΕΙ ΠΑΝΤΑ ΜΕΤΑ ΤΟ ΟΠΟΙΟΔΗΠΟΤΕ ΛΟΓΙΣΤΙΚΟ ΓΕΓΟΝΟΣ - ΑΛΛΑΖΟΥΝ ΤΑ ΣΤΟΙΧΕΙΑ Ε, Π, ΚΑΙ ΚΘ ΑΛΛΑ ΠΑΝΤΑ Ε=Π+ΚΘ ΠΑΡΑ ΤΙΣ ΑΛΛΑΓΕΣ ΣΤΑ ΕΠΙΜΕΡΟΥΣ</t>
  </si>
  <si>
    <t>ΙΣΧΥΕΙ ΠΑΝΤΑ ΜΕΤΑ ΤΟ ΟΠΟΙΟΔΗΠΟΤΕ ΛΟΓΙΣΤΙΚΟ ΓΕΓΟΝΟΣ - ΑΛΛΑΖΟΥΝ ΤΑ ΣΤΟΙΧΕΙΑ ΧΡΕΩΣΕΩΝ (Χ) ΚΑΙ ΠΙΣΤΩΣΕΩΝ (Π)  ΑΛΛΑ ΠΑΝΤΑ Χ=Π ΠΑΡΑ ΤΙΣ ΑΛΛΑΓΕΣ ΣΤΑ ΕΠΙΜΕΡΟΥΣ</t>
  </si>
  <si>
    <t>ΛΟΓΙΣΤΙΚΟ ΑΡΘΡΟ ΕΊΝΑΙ Η ΚΑΤΑΓΡΑΦΗ ΕΝΌΣ ΛΟΓΙΣΤΙΚΟΥ ΓΕΓΟΝΟΤΟΣ ΟΠΟΥ</t>
  </si>
  <si>
    <t>ΕΝΑΣ ΟΙ ΠΕΡΙΣΣΟΤΕΡΟΙ ΛΟΓΑΡΙΑΣΜΟΙ ΧΡΕΩΝΟΝΤΑΙ ΚΑΙ</t>
  </si>
  <si>
    <t>ΕΝΑΣ ΟΙ ΠΕΡΙΣΣΟΤΕΡΟΙ ΛΟΓΑΡΙΑΣΜΟΙ ΠΙΣΤΩΝΟΝΤΑΙ</t>
  </si>
  <si>
    <t>ΣΥΓΚΕΝΤΡΩΤΙΚΟΣ ΛΟΓΑΡΙΑΣΜΟΣ</t>
  </si>
  <si>
    <t>ΕΝΕΡΓΗΤΙΚΟΥ</t>
  </si>
  <si>
    <t>ΠΑΘΗΤΙΚΟΥ</t>
  </si>
  <si>
    <t>ΚΘ</t>
  </si>
  <si>
    <t>ΕΣΟΔΩΝ</t>
  </si>
  <si>
    <t>ΕΞΟΔΩΝ</t>
  </si>
  <si>
    <t>ΠΕΛΑΤΕΣ</t>
  </si>
  <si>
    <t>ΑΝΑΛΥΤΙΚΟΙ ΛΟΓΑΡΙΑΣΜΟΙ</t>
  </si>
  <si>
    <t>ΠΕΛΑΤΕΣ ΕΣΩΤΕΡΙΚΟΥ</t>
  </si>
  <si>
    <t>ΠΕΛΑΤΕΣ ΕΞΩΤΕΡΙΚΟΥ</t>
  </si>
  <si>
    <t>ΠΙΟ ΑΝΑΛΥΤΙΚΟΙ ΛΟΓΑΡΙΑΣΜΟΙ</t>
  </si>
  <si>
    <t>ΠΕΛΑΤΕΣ ΝΟΤΙΟΥ ΕΛΛΑΔΟΣ</t>
  </si>
  <si>
    <t>ΠΕΛΑΤΕΣ ΒΟΡΙΟΥ ΕΛΛΑΔΟΣ</t>
  </si>
  <si>
    <t>ΑΚΟΜΑ ΠΙΟ ΑΝΑΛΥΤΙΚΟΙ ΛΟΓΑΡΙΑΣΜΟΙ</t>
  </si>
  <si>
    <t>ΛΙΑΠΗΣ ΚΩΝΣΤΑΝΤΙΝΟΣ</t>
  </si>
  <si>
    <t>ΓΕΩΡΓΙΟΣ ΓΕΩΡΓΙΟΥ</t>
  </si>
  <si>
    <t>ΛΟΙΠΟΙ ΠΕΛΑΤΕΣ</t>
  </si>
  <si>
    <t>ΠΕΡΙΣΣΟΤΕΡΟ ΑΝΑΛΥΤΙΚΟΥΣ ΛΟΓΑΡΙΑΣΜΟΥΣ</t>
  </si>
  <si>
    <t>ΠΟΥ ΚΙΝΟΥΝΤΑΙ</t>
  </si>
  <si>
    <t>ΤΑ ΛΟΓΙΣΤΙΚΑ ΓΕΓΟΝΟΤΑ ΚΑΤΑΓΡΑΦΟΝΤΑΙ ΣΤΟΥΣ</t>
  </si>
  <si>
    <t>ΟΙ ΛΟΓΑΡΙΑΣΜΟΙ ΑΥΤΟΙ ΧΡΕΩΝΟΝΤΑΙ ΚΑΙ ΠΙΣΤΩΝΟΝΤΑΙ</t>
  </si>
  <si>
    <t>ΑΠΟΤΕΛΟΥΝ ΑΘΡΟΙΣΕΙΣ</t>
  </si>
  <si>
    <t>ΤΩΝ</t>
  </si>
  <si>
    <r>
      <t xml:space="preserve">ΑΝΑΛΥΤΙΚΟΙ ΛΟΓΑΡΙΑΣΜΟΙ= </t>
    </r>
    <r>
      <rPr>
        <b/>
        <sz val="11"/>
        <color theme="1"/>
        <rFont val="Calibri"/>
        <family val="2"/>
        <charset val="161"/>
        <scheme val="minor"/>
      </rPr>
      <t>ΛΟΓΑΡΙΑΣΜΟΙ</t>
    </r>
  </si>
  <si>
    <t>ΟΝΟΜΑΣΙΑ ΛΟΓΑΡΙΑΣΜΩΝ</t>
  </si>
  <si>
    <t>ΠΡΟΜΗΘΕΥΤΕΣ</t>
  </si>
  <si>
    <t>ΕΙΔΟΣ ΛΟΓΑΡΙΑΣΜΟΥ (Ε,Π,ΚΘ,ΕΣ,ΕΞ)</t>
  </si>
  <si>
    <t>ΑΝ ΑΥΞΑΝΕΤΑΙ ΜΕ ΤΗΝ Χ Ή ΤΗΝ Π (Χ,Π)</t>
  </si>
  <si>
    <t>Π-ΒΡΑΧΥΠΡΟΘΕΣΜΟΥ ΠΑΘΗΤΙΚΟΥ</t>
  </si>
  <si>
    <t>Χ</t>
  </si>
  <si>
    <r>
      <rPr>
        <b/>
        <sz val="11"/>
        <color theme="1"/>
        <rFont val="Calibri"/>
        <family val="2"/>
        <charset val="161"/>
        <scheme val="minor"/>
      </rPr>
      <t>ΥΠΟΧΡΕΩΣΕΙΣ</t>
    </r>
    <r>
      <rPr>
        <sz val="11"/>
        <color theme="1"/>
        <rFont val="Calibri"/>
        <family val="2"/>
        <charset val="161"/>
        <scheme val="minor"/>
      </rPr>
      <t xml:space="preserve"> ΣΕ ΦΟΡΟΥΣ Ή ΦΟΡΟΙ</t>
    </r>
  </si>
  <si>
    <t>ΠΩΛΗΣΕΙΣ</t>
  </si>
  <si>
    <r>
      <t xml:space="preserve">ΓΡΑΜΜΑΤΕΙΑ </t>
    </r>
    <r>
      <rPr>
        <b/>
        <sz val="11"/>
        <color theme="1"/>
        <rFont val="Calibri"/>
        <family val="2"/>
        <charset val="161"/>
        <scheme val="minor"/>
      </rPr>
      <t>ΕΙΣΠΡΑΚΤΕΑ</t>
    </r>
  </si>
  <si>
    <t>ΕΞΟΔΟ</t>
  </si>
  <si>
    <r>
      <t xml:space="preserve">ΑΜΟΙΒΕΣ ΠΡΟΣΩΠΙΚΟΥ </t>
    </r>
    <r>
      <rPr>
        <b/>
        <sz val="11"/>
        <color theme="1"/>
        <rFont val="Calibri"/>
        <family val="2"/>
        <charset val="161"/>
        <scheme val="minor"/>
      </rPr>
      <t>ΠΛΗΡΩΤΕΕΣ</t>
    </r>
  </si>
  <si>
    <r>
      <rPr>
        <b/>
        <sz val="11"/>
        <color theme="1"/>
        <rFont val="Calibri"/>
        <family val="2"/>
        <charset val="161"/>
        <scheme val="minor"/>
      </rPr>
      <t>ΕΣΟΔΑ</t>
    </r>
    <r>
      <rPr>
        <sz val="11"/>
        <color theme="1"/>
        <rFont val="Calibri"/>
        <family val="2"/>
        <charset val="161"/>
        <scheme val="minor"/>
      </rPr>
      <t xml:space="preserve"> ΜΙΣΘΩΜΑΤΩΝ</t>
    </r>
  </si>
  <si>
    <t>ΓΡΑΜΜΑΤΕΙΑ ΠΛΗΡΩΤΕΑ</t>
  </si>
  <si>
    <t>ΜΕΤΑΦΟΡΙΚΑ ΜΕΣΑ</t>
  </si>
  <si>
    <t>ΠΙΣΤΩΤΕΣ</t>
  </si>
  <si>
    <t>ΧΡΕΩΣΤΕΣ</t>
  </si>
  <si>
    <r>
      <rPr>
        <b/>
        <sz val="11"/>
        <color theme="1"/>
        <rFont val="Calibri"/>
        <family val="2"/>
        <charset val="161"/>
        <scheme val="minor"/>
      </rPr>
      <t>ΑΠΑΙΤΗΣΕΙΣ</t>
    </r>
    <r>
      <rPr>
        <sz val="11"/>
        <color theme="1"/>
        <rFont val="Calibri"/>
        <family val="2"/>
        <charset val="161"/>
        <scheme val="minor"/>
      </rPr>
      <t xml:space="preserve"> ΜΙΘΩΜΑΤΩΝ</t>
    </r>
  </si>
  <si>
    <t>ΑΠΟΘΕΜΑΤΙΚΑ</t>
  </si>
  <si>
    <t>ΑΠΟΘΕΜΑΤΑ</t>
  </si>
  <si>
    <t>ΕΜΠΟΡΕΥΜΑΤΑ</t>
  </si>
  <si>
    <t>ΠΡΟΙΟΝΤΑ</t>
  </si>
  <si>
    <t>ΠΡΩΤΕΣ ΥΛΕΣ</t>
  </si>
  <si>
    <t>ΑΓΟΡΕΣ ΠΡΩΤΩΝ ΥΛΩΝ</t>
  </si>
  <si>
    <r>
      <rPr>
        <b/>
        <sz val="11"/>
        <color theme="1"/>
        <rFont val="Calibri"/>
        <family val="2"/>
        <charset val="161"/>
        <scheme val="minor"/>
      </rPr>
      <t>ΑΓΟΡΕΣ</t>
    </r>
    <r>
      <rPr>
        <sz val="11"/>
        <color theme="1"/>
        <rFont val="Calibri"/>
        <family val="2"/>
        <charset val="161"/>
        <scheme val="minor"/>
      </rPr>
      <t xml:space="preserve"> ΕΜΠΟΡΕΥΜΑΤΩΝ</t>
    </r>
  </si>
  <si>
    <t>ΔΑΝΕΙΑ ΤΡΑΠΕΖΩΝ ΜΑΚΡΟΠΡΟΘΕΣΜΑ</t>
  </si>
  <si>
    <t>ΚΕΡΔΗ ΕΙΣ ΝΈΟ</t>
  </si>
  <si>
    <r>
      <t xml:space="preserve">ΔΙΑΦΟΡΑ </t>
    </r>
    <r>
      <rPr>
        <b/>
        <sz val="11"/>
        <color theme="1"/>
        <rFont val="Calibri"/>
        <family val="2"/>
        <charset val="161"/>
        <scheme val="minor"/>
      </rPr>
      <t>ΕΞΟΔΑ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</si>
  <si>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ΠΕΛΑΤΩΝ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</si>
  <si>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ΣΕ ΠΡΟΜΗΘΕΥΤΕΣ</t>
    </r>
  </si>
  <si>
    <t>ΑΝΤΙΘΕΤΟΣ ΕΝΕΡΓΗΤΙΚΟΥ</t>
  </si>
  <si>
    <t>ΑΝΤΙΘΕΤΟΣ ΠΑΘΗΤΙΚΟΥ</t>
  </si>
  <si>
    <t>ΑΠΟΣΒΕΣΕΙΣ</t>
  </si>
  <si>
    <r>
      <rPr>
        <b/>
        <sz val="11"/>
        <color theme="1"/>
        <rFont val="Calibri"/>
        <family val="2"/>
        <charset val="161"/>
        <scheme val="minor"/>
      </rPr>
      <t>ΑΠΟΣΒΕΣΜΕΝΑ</t>
    </r>
    <r>
      <rPr>
        <sz val="11"/>
        <color theme="1"/>
        <rFont val="Calibri"/>
        <family val="2"/>
        <charset val="161"/>
        <scheme val="minor"/>
      </rPr>
      <t xml:space="preserve"> ΜΗΧΑΝΗΜΑΤΑ</t>
    </r>
  </si>
  <si>
    <r>
      <t xml:space="preserve">ΤΟΚΟΙ ΕΣΟΔΑ Ή ΤΟΚΟΙ </t>
    </r>
    <r>
      <rPr>
        <b/>
        <sz val="11"/>
        <color theme="1"/>
        <rFont val="Calibri"/>
        <family val="2"/>
        <charset val="161"/>
        <scheme val="minor"/>
      </rPr>
      <t>ΠΙΣΤΩΤΙΚΟΙ</t>
    </r>
  </si>
  <si>
    <r>
      <t xml:space="preserve">ΤΟΚΟΙ ΕΞΟΔΑ Ή ΤΟΚΟΙ </t>
    </r>
    <r>
      <rPr>
        <b/>
        <sz val="11"/>
        <color theme="1"/>
        <rFont val="Calibri"/>
        <family val="2"/>
        <charset val="161"/>
        <scheme val="minor"/>
      </rPr>
      <t>ΧΡΕΩΣΤΙΚΟΙ</t>
    </r>
  </si>
  <si>
    <t>ΚΟΣΤΟΣ ΠΩΛΗΘΕΝΤΩΝ</t>
  </si>
  <si>
    <t>ΧΡΕΟΓΡΑΦΑ - ΜΤΧ- ΟΜΟΛΟΓΑ</t>
  </si>
  <si>
    <r>
      <rPr>
        <b/>
        <sz val="11"/>
        <color theme="1"/>
        <rFont val="Calibri"/>
        <family val="2"/>
        <charset val="161"/>
        <scheme val="minor"/>
      </rPr>
      <t>ΕΠΙΣΤΡΟΦΕΣ</t>
    </r>
    <r>
      <rPr>
        <sz val="11"/>
        <color theme="1"/>
        <rFont val="Calibri"/>
        <family val="2"/>
        <charset val="161"/>
        <scheme val="minor"/>
      </rPr>
      <t xml:space="preserve"> ΑΓΟΡΩΝ</t>
    </r>
  </si>
  <si>
    <r>
      <rPr>
        <b/>
        <sz val="11"/>
        <color theme="1"/>
        <rFont val="Calibri"/>
        <family val="2"/>
        <charset val="161"/>
        <scheme val="minor"/>
      </rPr>
      <t>ΕΚΠΤΩΣΕΙΣ</t>
    </r>
    <r>
      <rPr>
        <sz val="11"/>
        <color theme="1"/>
        <rFont val="Calibri"/>
        <family val="2"/>
        <charset val="161"/>
        <scheme val="minor"/>
      </rPr>
      <t xml:space="preserve"> ΠΩΛΗΣΕΩΝ</t>
    </r>
  </si>
  <si>
    <t>ΑΝΤΙΘΕΤΟΣ ΕΣΟΔΩΝ</t>
  </si>
  <si>
    <t>ΚΑΘΟΛΙΚΟ</t>
  </si>
  <si>
    <t>ΑΤΙΟΛΟΓΙΑ/ΛΟΓΑΡΙΑΣΜΟΣ</t>
  </si>
  <si>
    <t>ΑΓΟΡΑ ΜΗΧΑΝΗΜΑΤΟΣ</t>
  </si>
  <si>
    <t>ΛΗΨΗ ΔΑΝΕΙΟΥ</t>
  </si>
  <si>
    <t>ΗΜΕΡΟΛΟΓΙΟ</t>
  </si>
  <si>
    <t>Αγορές εμπορευμάτων</t>
  </si>
  <si>
    <t>Αυλα πάγια στοιχεία</t>
  </si>
  <si>
    <t>Διάφορα Εξοδα</t>
  </si>
  <si>
    <t>Επιπλα</t>
  </si>
  <si>
    <t>Κτίρια</t>
  </si>
  <si>
    <t>Μετοχές εισηγμένες στο ΧΑΑ</t>
  </si>
  <si>
    <t>Ομόλογα Ελληνικού Δημοσίου</t>
  </si>
  <si>
    <t>Πελάτες</t>
  </si>
  <si>
    <t>Αποσβεσμένα κτίρια</t>
  </si>
  <si>
    <t>Ταμείο</t>
  </si>
  <si>
    <t>Τόκοι Χρεωστικοί</t>
  </si>
  <si>
    <t>Υποχρεώσεις από φόρους</t>
  </si>
  <si>
    <t>Επιταγές πληρωτέες</t>
  </si>
  <si>
    <t>φόροι - τέλη</t>
  </si>
  <si>
    <t>Αμοιβές προσωπικού</t>
  </si>
  <si>
    <t>Γραμμάτεια Εισπρακτέα</t>
  </si>
  <si>
    <t>Αποσβεσμένα άυλα πάγια</t>
  </si>
  <si>
    <t>Επιστροφές Αγορών</t>
  </si>
  <si>
    <t>Εκπτώσεις Πωλήσεων</t>
  </si>
  <si>
    <t>Μηχανήματα</t>
  </si>
  <si>
    <t>Παροχές Τρίτων</t>
  </si>
  <si>
    <t>Πιστωτές</t>
  </si>
  <si>
    <t>Πωλήσεις Εμπορευμάτων</t>
  </si>
  <si>
    <t>Τόκοι Πιστωτικοί</t>
  </si>
  <si>
    <t>Αποσβέσεις παγίων στοιχείων</t>
  </si>
  <si>
    <t>προμήθειες - έσοδα</t>
  </si>
  <si>
    <t>Αποθέματα αρχής επορευμάτων</t>
  </si>
  <si>
    <t>Εκτακτα έξοδα</t>
  </si>
  <si>
    <t>Καταθέσεις σε τράπεζες</t>
  </si>
  <si>
    <t>Αποσβεσμένα μηχανήματα</t>
  </si>
  <si>
    <t>Προμηθευτές</t>
  </si>
  <si>
    <t>Επιταγές εισπρακτέες</t>
  </si>
  <si>
    <t>Τράπεζες Λ/σμοι Δανείων</t>
  </si>
  <si>
    <t>Χρεώστες</t>
  </si>
  <si>
    <t>Αποσβεσμένα έπιπλα</t>
  </si>
  <si>
    <t>Δίδονται τα υπόλοιπα των λογαριασμών γενικού καθολικού της εταιρείας Χ την 31/12/2019 :</t>
  </si>
  <si>
    <t>Ερωτήματα:</t>
  </si>
  <si>
    <t>1.</t>
  </si>
  <si>
    <t>Να χαρακτηρίσετε τους λογαριασμούς ανάλογα με το είδος τους (Ε, Π, ΚΘ, Εσ, Εξ).</t>
  </si>
  <si>
    <t>2.</t>
  </si>
  <si>
    <t>Να δημιουργήσετε το ισοζύγιο της εταιρείας και να προσδιορίσετε το ύψος της</t>
  </si>
  <si>
    <t xml:space="preserve">καθαρής θέσης της επιχείρησης. </t>
  </si>
  <si>
    <t>ΛΟΓΑΡΙΑΣΜΟΣ</t>
  </si>
  <si>
    <t>Ε</t>
  </si>
  <si>
    <t>ΑΝΤ-Ε</t>
  </si>
  <si>
    <t>ΑΝΤ-ΕΣ</t>
  </si>
  <si>
    <t>ΕΣΟΔΟ</t>
  </si>
  <si>
    <t>?</t>
  </si>
  <si>
    <t>ΣΥΝΟΛΑ</t>
  </si>
  <si>
    <t>ΙΣΟΖΥΓΙΟ</t>
  </si>
  <si>
    <t>ΠΡΩΤΑ ΕΝΗΜΕΡΩΝΩ ΜΕ ΤΑ ΛΟΓΙΣΤΙΚΑ ΓΕΝΟΝΟΤΑ-ΛΟΓΙΣΤΙΚΆ ΑΡΘΡΑ ΤΟ ΗΜΕΡΟΛΟΓΙΟ ΜΕΤΑ ΕΝΗΜΕΡΩΝΩ ΤΟ ΚΑΘΟΛΙΚΟ ΚΑΙ ΑΠΌ ΤΑ ΥΠΟΛΟΙΠΑ ΤΟΥ ΚΑΘΟΛΙΚΟΥ</t>
  </si>
  <si>
    <t>ΚΑΤΑΣΚΕΥΑΖΩ ΤΟ ΙΣΟΖΥΓΙΟ.</t>
  </si>
  <si>
    <t>ΧΡΗΣΗ Ή ΟΙΚΟΝΟΜΙΚΗ ΧΡΗΣΗ</t>
  </si>
  <si>
    <t>ΛΟΓΙΣΤΙΚΑ ΓΕΓΟΝΟΤΑ</t>
  </si>
  <si>
    <t>ΠΟΣΑ</t>
  </si>
  <si>
    <t>ΗΜ/ΝΙΑ</t>
  </si>
  <si>
    <t>ΛΟΓΑΡΙΑΣΜΟΙ /ΑΙΤΙΟΛΟΓΙΑ</t>
  </si>
  <si>
    <t>ΠΡΟΚΥΠΤΕΙ ΑΠΌ ΤΟ ΚΑΘΟΛΙΚΟ</t>
  </si>
  <si>
    <t>1 ΕΤΟΣ</t>
  </si>
  <si>
    <t>ΕΓΓΡΑΦΗ ΑΝΟΙΓΜΑΤΟΣ ΤΩΝ ΒΙΒΛΙΩΝ</t>
  </si>
  <si>
    <t>Ε,Π,ΚΘ</t>
  </si>
  <si>
    <t>ΜΗΝΑΣ…..01</t>
  </si>
  <si>
    <t>ΛΟΓΙΣΤΙΚΑ ΓΕΓΟΝΟΤΑ ΠΟΥ ΑΦΟΡΟΥΝ ΤΟΝ ΜΗΝΑ</t>
  </si>
  <si>
    <t>ΠΑΡΑΣΤΑΤΙΚΑ, Τιμολόγια Πώλησης, ΤΠΔΑ, ΤΠΥ, ΑΠΟΔΕΙΞΕΙΣ ΕΙΣΠΡΑΞΕΩΝ, ΠΛΗΡΩΜΩΝ, ΕΝΤΑΛΜΑΤΑ ΠΛΗΡΩΜΩΝ, ΑΝΤΙΓΡΑΦΑ ΛΟΓΑΡΙΑΣΜΩΝ ΤΡΑΠΕΖΩΝ, ΣΥΜΒΟΛΑΙΑ, …...</t>
  </si>
  <si>
    <t>ΧΑΡΑΚΤΗΡΙΣΜΟΣ ΠΑΡΑΣΤΑΤΙΚΩΝ</t>
  </si>
  <si>
    <t>ΛΟΓΑΡΙΑΣΜΟΙ ΠΟΥ ΧΡΕΩΝΟΝΤΑΙ ΚΑΙ ΠΙΣΤΩΝΟΝΤΑΙ ΜΕ ΤΑ ΑΝΤΙΣΤΟΙΧΑ ΠΟΣΑ ΤΟΥΣ</t>
  </si>
  <si>
    <t>ΣΤΟ ΛΟΓΙΣΤΙΚΟ ΑΡΘΡΟ ΠΟΥ ΚΑΤΑΓΡΑΦΕΙ ΈΝΑ ΛΟΓΙΣΤΙΚΟ ΓΕΓΟΝΟΣ</t>
  </si>
  <si>
    <t>ΚΑΤΑΧΩΡΗΣΗ ΣΤΟ ΗΜΕΡΟΛΟΓΙΟ</t>
  </si>
  <si>
    <t>ΕΝΗΜΕΡΩΣΗ ΤΟΥ ΚΑΘΟΛΙΚΟΥ</t>
  </si>
  <si>
    <t>ΕΚΔΟΣΗ ΙΣΟΖΥΓΙΟΥ ΜΗΝΟΣ….01</t>
  </si>
  <si>
    <t>ΜΗΝΙΑΙΑ ΛΟΓΙΣΤΙΚΗ ΕΡΓΑΣΙΑ</t>
  </si>
  <si>
    <t>ΜΗΝΑΣ…..02</t>
  </si>
  <si>
    <t>ΕΚΔΟΣΗ ΙΣΟΖΥΓΙΟΥ ΜΗΝΟΣ….02</t>
  </si>
  <si>
    <t>ΜΗΝΑΣ…..03</t>
  </si>
  <si>
    <t>ΜΗΝΑΣ…..04</t>
  </si>
  <si>
    <t>ΜΗΝΑΣ…..05</t>
  </si>
  <si>
    <t>ΜΗΝΑΣ…..06</t>
  </si>
  <si>
    <t>ΜΗΝΑΣ…..07</t>
  </si>
  <si>
    <t>ΜΗΝΑΣ…..08</t>
  </si>
  <si>
    <t>ΜΗΝΑΣ…..09</t>
  </si>
  <si>
    <t>ΜΗΝΑΣ…..10</t>
  </si>
  <si>
    <t>ΜΗΝΑΣ…..11</t>
  </si>
  <si>
    <t>ΜΗΝΑΣ…..12</t>
  </si>
  <si>
    <t xml:space="preserve">ΠΡΟΣΩΡΙΝΑ ΙΣΟΖΥΓΙΑ </t>
  </si>
  <si>
    <t>ΤΕΛΕΥΤΑΙΟ ΠΡΟΣΩΡΙΝΟ ΙΣΟΖΥΓΙΟ</t>
  </si>
  <si>
    <t>Η 31/12/20ΧΧ</t>
  </si>
  <si>
    <t>ΓΙΑ ΝΑ ΜΕΖΕΨΟΥΜΕ ΌΛΑ ΤΑ ΠΑΡΑΣΤΑΤΙΚΑ ΚΑΙ ΝΑ ΚΑΝΟΥΜΕ ΟΛΕΣ ΤΙΣ ΕΓΓΡΑΦΕΣ ΠΟΥ ΑΦΟΡΟΥΝ ΤΗΝ ΧΡΗΣΗ ΠΟΥ ΤΕΛΕΙΩΝΕΙ</t>
  </si>
  <si>
    <t>ΛΟΓΙΣΤΙΚΑ ΕΊΝΑΙ ΜΙΑ ΗΜΕΡΟΜΗΝΙΑ ΠΟΥ ΗΜΕΡΟΛΟΓΙΑΚΑ ΑΦΟΡΑ ΤΟΥΛΑΧΙΣΤΟΝ 2 ΜΗΝΕΣ</t>
  </si>
  <si>
    <t>ΌΛΑ ΤΑ ΛΟΓΙΣΤΙΚΑ ΓΕΓΟΝΟΤΑ ΠΟΥ ΑΦΟΡΟΥΝ ΜΙΑ ΧΡΗΣΗ ΠΡΕΠΕΙ ΝΑ ΚΑΤΑΓΡΑΦΟΝΤΑΙ ΣΤΗ ΧΡΗΣΗ ΠΟΥ ΑΦΟΡΟΥΝ</t>
  </si>
  <si>
    <t>ΔΕΝ ΜΠΟΡΟΥΜΕ ΑΛΛΑ ΚΑΙ ΟΥΤΕ ΠΡΕΠΕΙ ΈΝΑ ΛΟΓΙΣΤΙΚΟ ΓΕΓΟΝΟΣ ΠΟΥ ΑΦΟΡΑ ΜΙΑ ΧΡΗΣΗ ΝΑ ΚΑΤΑΧΩΡΕΙΤΑΙ ΣΕ ΜΙΑ ΆΛΛΗ ΧΡΗΣΗ.</t>
  </si>
  <si>
    <t>ΑΡΧΗ ΤΗΣ ΑΥΤΟΤΕΛΕΙΑΣ ΤΩΝ ΧΡΗΣΕΩΝ</t>
  </si>
  <si>
    <t>ΕΓΓΡΑΦΕΣ ΠΡΟΣΑΡΜΟΓΗΣ ΤΩΝ ΛΟΓΑΡΙΑΣΜΩΝ</t>
  </si>
  <si>
    <t>ΑΠΟΣΒΕΣΕΙΣ ΠΑΓΙΩΝ ΣΤΟΙΧΕΙΩΝ</t>
  </si>
  <si>
    <t>ΑΠΟΓΡΑΦΗ &amp; ΑΠΟΤΙΜΗΣΗ ΑΠΟΘΕΜΑΤΩΝ</t>
  </si>
  <si>
    <t>ΠΡΟΒΛΕΨΕΙΣ</t>
  </si>
  <si>
    <t>ΔΙΟΡΘΩΣΕΙΣ ΛΟΓΙΣΤΙΚΩΝ ΣΦΑΛΜΑΤΩΝ</t>
  </si>
  <si>
    <t>ΕΓΓΡΑΦΕΣ ΔΕΟΥΛΕΥΜΕΝΩΝ ΜΕΡΩΝ</t>
  </si>
  <si>
    <t>ΕΓΓΡΑΦΕΣ ΣΤΟΥΣ ΜΕΤΑΒΑΤΙΚΟΥΣ ΛΟΓΑΡΙΑΣΜΟΥΣ ΕΝΕΡΓΗΤΙΚΟΥ ΚΑΙ ΠΑΘΗΤΙΚΟΥ</t>
  </si>
  <si>
    <t>ΕΚΔΟΣΗ ΠΡΟΣΑΡΜΟΣΜΕΝΟΥ Ή ΠΡΟΣΗΡΜΟΣΜΕΝΟΥ  ΙΣΟΖΥΓΙΟΥ</t>
  </si>
  <si>
    <t>13ο ΙΣΟΖΥΓΙΟ</t>
  </si>
  <si>
    <t>ΕΓΓΡΑΦΕΣ ΠΡΟΣΔΙΟΡΙΣΜΟΥ ΤΟΥ ΑΠΟΤΕΛΕΣΜΑΤΟΣ</t>
  </si>
  <si>
    <t>ΓΙΑ ΤΗΝ ΧΡΗΣΗ ΠΟΥ ΚΛΕΙΝΕΙ</t>
  </si>
  <si>
    <t>ΤΕΛΕΥΤΑΙΑ ΕΓΓΡΑΦΗ ΣΤΙΣ ΕΓΓΡΑΦΕΣ ΠΡΟΣΔΙΟΡΙΣΜΟΥ ΤΟΥ ΑΠΟΤΕΛΕΣΜΑΤΟΣ ΕΊΝΑΙ</t>
  </si>
  <si>
    <t xml:space="preserve">Η ΜΕΤΑΦΟΡΑ ΤΟΥ ΚΕΡΔΟΥΣ ΤΗΣ ΧΡΗΣΗΣ ΣΤΟ ΛΟΓΑΡΙΑΣΜΟ ΚΕΡΔΗ Εις ΝΈΟ </t>
  </si>
  <si>
    <r>
      <t xml:space="preserve">ΟΙ ΛΟΑΡΙΑΣΜΟΙ ΕΣΟΔΩΝ ΚΑΙ ΕΞΟΔΩΝ ΣΥΜΨΗΦΙΖΟΝΤΑΙ ΛΟΓΙΣΤΙΚΑ ΜΕΤΑΞΎ ΤΟΥΣ </t>
    </r>
    <r>
      <rPr>
        <b/>
        <sz val="11"/>
        <color theme="1"/>
        <rFont val="Calibri"/>
        <family val="2"/>
        <charset val="161"/>
        <scheme val="minor"/>
      </rPr>
      <t xml:space="preserve">ΜΗΔΕΝΙΖΟΥΝ ΤΑ ΥΠΟΛΟΙΠΑ ΤΟΥΣ </t>
    </r>
    <r>
      <rPr>
        <sz val="11"/>
        <color theme="1"/>
        <rFont val="Calibri"/>
        <family val="2"/>
        <charset val="161"/>
        <scheme val="minor"/>
      </rPr>
      <t>ΚΑΙ ΠΡΟΣΔΙΟΡΙΖΟΥΝ ΤΑ ΚΕΡΔΗ ΤΗΣ ΕΠΙΧΕΙΡΗΣΗΣ</t>
    </r>
  </si>
  <si>
    <t>ΕΚΔΟΣΗ ΟΡΙΣΤΙΚΟΥ  ΙΣΟΖΥΓΙΟΥ</t>
  </si>
  <si>
    <t>14ο ΙΣΟΖΥΓΙΟ</t>
  </si>
  <si>
    <t>ΚΑΤΑΣΚΕΥΗ ΟΙΚΟΝΟΜΙΚΩΝ ΚΑΤΑΣΤΑΣΕΩΝ ΤΗΣ ΕΠΙΧΕΙΡΗΣΗΣ</t>
  </si>
  <si>
    <t>ΚΑΤΑΣΚΕΥΑΖΩ ΤΟΝ ΙΣΟΛΟΓΙΣΜΟ ΤΗΣ ΕΠΙΧΕΙΡΗΣΗΣ ΑΠΌ ΤΟ ΟΡΙΣΤΙΚΟ ΙΣΟΖΥΓΙΟ</t>
  </si>
  <si>
    <t xml:space="preserve">Η ΚΑΤΑΣΚΕΥΗ ΤΗΣ ΚΑΧ ΓΙΝΕΤΑΙ ΑΠΌ ΤΟ ΠΡΟΣΑΡΜΟΣΜΕΝΟ ΙΣΟΖΥΓΙΟ ΟΠΟΥ ΟΙ ΛΟΓΑΡΙΑΣΜΟΙ ΕΣΟΩΝ ΚΑΙ ΕΞΟΔΩΝ ΕΧΟΥΝ ΥΠΟΛΟΙΠΟ </t>
  </si>
  <si>
    <t>ΕΓΓΡΑΦΕΣ ΚΛΕΙΣΙΜΑΤΟΣ ΛΟΓΑΡΙΑΣΩΝ</t>
  </si>
  <si>
    <t>ΜΙΑ ΜΕΓΑΛΗ ΕΓΓΡΑΦΗ ΟΠΟΥ ΟΛΟΙ ΟΙ ΛΟΓΑΡΙΣΜΟΙ ΕΝΕΡΓΗΤΙΚΟΥ ΠΙΣΤΩΝΟΝΤΑΙ ΚΑΙ ΜΗΔΕΝΙΖΟΥΝ ΚΑΙ ΟΛΟΙ</t>
  </si>
  <si>
    <t>ΟΙ ΛΟΓΑΡΙΑΣΜΟΙ ΠΑΘΗΤΙΚΟΥ ΚΑΙ ΚΘ ΧΡΕΩΝΟΝΤΑΙ ΚΑΙ ΜΗΔΕΝΙΖΟΥΝ</t>
  </si>
  <si>
    <t>ΕΓΓΡΑΦΗ ΑΝΟΙΓΜΑΤΟΣ ΒΙΒΛΙΩΝ</t>
  </si>
  <si>
    <t>ΜΙΑ ΜΕΓΑΛΗ ΕΓΓΡΑΦΗ ΟΠΟΥ ΟΛΟΙ ΟΙ ΛΟΓΑΡΙΣΜΟΙ ΕΝΕΡΓΗΤΙΚΟΥ ΧΡΕΩΝΟΝΤΑΙ ΕΚ ΝΕΟΥ</t>
  </si>
  <si>
    <t>ΟΙ ΛΟΓΑΡΙΑΣΜΟΙ ΠΑΘΗΤΙΚΟΥ ΚΑΙ ΚΘ ΠΙΣΤΩΝΟΝΤΑΙ ΕΚ ΝΕΟΥ ΚΑΙ ΑΠΟΚΤΟΥΝ ΥΠΟΛΟΙΠΑ</t>
  </si>
  <si>
    <t xml:space="preserve">ΙΔΡΥΕΤΑΙ ΜΕ ΚΕΦΑΛΑΙΑ </t>
  </si>
  <si>
    <t xml:space="preserve">ΕΓΓΡΑΦΗ ΚΑΛΥΨΗΣ &amp; ΚΑΤΑΒΟΛΗΣ ΚΕΦΑΛΑΙΟΥ </t>
  </si>
  <si>
    <t>ΜΙΣΘΩΝΕΙ ΧΩΡΟ ΓΡΑΦΕΙΩΝ -ΠΛΗΡΩΝΕΙ 1 ΜΗΝΑ</t>
  </si>
  <si>
    <t>ΜΙΣΘΩΜΑΤΑ</t>
  </si>
  <si>
    <t>ΚΑΤΑΒΟΛΗ ΜΙΣΘΩΜΑΤΟΣ ΓΡΑΦΕΙΩΝ</t>
  </si>
  <si>
    <t>ΤΙΜΟΛΟΓΕΙ ΤΗΝ 1 ΠΑΡΟΧΗ ΥΠΗΡΕΣΙΩΝ ΠΕΛΑΤΗ Α</t>
  </si>
  <si>
    <t>ΠΩΛΗΣΕΙΣ ΥΠΗΡΕΣΙΩΝ</t>
  </si>
  <si>
    <t xml:space="preserve">Τ.Π.Υ 1 </t>
  </si>
  <si>
    <t>ΠΛΗΡΩΝΕΙ ΣΥΝΕΡΓΑΤΗ ΤΗΣ ΜΕ ΠΟΣΟ</t>
  </si>
  <si>
    <t>ΠΛΗΡΩΜΗ ΣΥΝΕΡΓΑΤΗ</t>
  </si>
  <si>
    <t>ΕΙΣΠΡΑΤΕΙ ΑΠΌ ΤΟΝ ΠΕΛΑΤΗ Α</t>
  </si>
  <si>
    <t>ΕΙΣΠΡΑΞΗ ΑΠΌ ΠΕΛΑΤΗ Α</t>
  </si>
  <si>
    <t>ΤΙΜΟΛΟΓΕΙ ΤΗΝ 2 ΠΑΡΟΧΗ ΥΠΗΡΕΣΙΩΝ ΠΕΛΑΤΗ Β</t>
  </si>
  <si>
    <t>ΕΙΣΠΡΑΤΕΙ ΑΠΌ ΤΟΝ ΠΕΛΑΤΗ Β ΟΛΟ ΤΟ ΠΟΣΟ</t>
  </si>
  <si>
    <t xml:space="preserve">Τ.Π.Υ 2 </t>
  </si>
  <si>
    <t>ΠΑΡΟΧΗ ΥΗΡΕΣΙΩΝ ΤΟΙΣ ΜΕΤΡΗΤΟΙΣ</t>
  </si>
  <si>
    <t>ΑΓΟΡΑΖΕΙ ΑΝΑΛΩΣΙΜΑ ΤΟΙΣ ΜΕΤΡΗΤΟΙΣ</t>
  </si>
  <si>
    <t>ΑΓΟΡΑ ΑΝΑΛΩΣΙΜΩΝ</t>
  </si>
  <si>
    <t>ΠΛΗΡΩΝΕΙ ΑΜΟΙΒΕΣ ΠΡΟΣΩΠΙΚΟΥ</t>
  </si>
  <si>
    <t>ΠΛΗΡΩΜΗ ΜΙΣΘΩΝ</t>
  </si>
  <si>
    <t>ΙΣΟΖΥΓΙΟ ΤΗΣ 10/4/2019</t>
  </si>
  <si>
    <t>ΧΥ</t>
  </si>
  <si>
    <t>ΠΥ</t>
  </si>
  <si>
    <t>ΚΕΡΔΗ</t>
  </si>
  <si>
    <t>ΕΝΕΡΓΗΤΙΚΟ</t>
  </si>
  <si>
    <t>ΠΑΘΗΤΙΚΟ + ΚΑΘΑΡΗ ΘΕΣΗ</t>
  </si>
  <si>
    <t>ΠΑΓΙΑ ΠΕΡΙΟΥΣΙΑΚΑ ΣΤΟΙΧΕΙΑ</t>
  </si>
  <si>
    <t xml:space="preserve">ΕΝΣΩΜΑΤΑ </t>
  </si>
  <si>
    <t xml:space="preserve">ΑΥΛΑ </t>
  </si>
  <si>
    <t>ΒΑΣΙΚΑ ΧΑΡΑΚΤΗΡΙΣΤΙΚΑ ΠΑΓΙΩΝ ΣΤΟΙΧΕΙΩΝ</t>
  </si>
  <si>
    <t>ΤΙΜΟΛΟΓΙΑΚΗ ΑΞΙΑ</t>
  </si>
  <si>
    <t xml:space="preserve">  +ΔΑΠΑΝΕΣ</t>
  </si>
  <si>
    <t>ΩΖ</t>
  </si>
  <si>
    <t>ΧΡΟΝΟΣ ΠΟΥ ΠΑΡΑΓΩΓΙΚΑ ΜΠΟΡΕΙ ΝΑ ΧΡΗΣΙΜΟΠΟΙΗΘΕΙ ΤΟ ΠΑΓΙΟ</t>
  </si>
  <si>
    <t>ΕΤΗ</t>
  </si>
  <si>
    <t>Υ.Α</t>
  </si>
  <si>
    <t>ΠΑΡΑΔΕΙΓΜΑ</t>
  </si>
  <si>
    <t>ΑΓΟΡΑΖΕΤΑΙ ΜΗΧΑΝΗΜΑ ΕΝΑΤΙ ΠΟΣΟΥ</t>
  </si>
  <si>
    <t>ΜΕΤΡΗΤΑ</t>
  </si>
  <si>
    <t>ΓΡΑΜΜΑΤΙΑ ΠΛΗΡΩΤΕΑ</t>
  </si>
  <si>
    <t>ΓΡΑΜΜΑΤΙΑ</t>
  </si>
  <si>
    <t>ΑΠΟΣΒΕΣΗ</t>
  </si>
  <si>
    <t>ΦΘΟΡΑ - ΕΞΟΔΟ</t>
  </si>
  <si>
    <t>ΛΟΓΙΣΤΙΚΗ ΤΩΝ ΑΠΟΣΒΕΣΕΩΝ</t>
  </si>
  <si>
    <t xml:space="preserve">ΕΣΤΩ ΕΤΗΣΙΑ ΑΠΟΣΒΕΣΗ </t>
  </si>
  <si>
    <t>ΜΕΙΩΣΗ ΤΗΣ ΑΞΙΑΣ ΤΟΥ</t>
  </si>
  <si>
    <t>ΑΜΕΣΗ ΜΕΘΟΔΟ  - ΑΠΑΓΟΡΕΥΕΤΑΙ</t>
  </si>
  <si>
    <t>ΑΠΟΣΒΕΣΕΙΣ ΜΗΧΑΝΗΜΑΤΩΝ ΕΞΟΔΟ</t>
  </si>
  <si>
    <t>ΕΜΜΕΣΗ ΜΕΘΟΔΟΣ</t>
  </si>
  <si>
    <t>ΧΡΗΣΗ</t>
  </si>
  <si>
    <t>ΑΝΤ.ΛΟΓ.ΠΑΓΙΩΝ</t>
  </si>
  <si>
    <t>ΑΠΟΣΒΕΣΜΕΝΟ</t>
  </si>
  <si>
    <t>ΑΠΟΣΒΕΣΜΕΝΑ ΜΗΧΑΝΗΜΑΤΑ</t>
  </si>
  <si>
    <t>ΜΕΘΟΔΟΙ ΥΠΟΛΟΓΙΣΜΟΥ ΤΩΝ ΑΠΟΣΒΕΣΕΩΝ</t>
  </si>
  <si>
    <t>1. ΣΤΑΘΕΡΗ ΜΕΘΟΔΟΣ</t>
  </si>
  <si>
    <t>α=</t>
  </si>
  <si>
    <t>ΣΥΝΤΕΛΕΣΤΗΣ ΑΠΟΣΒΕΣΗΣ</t>
  </si>
  <si>
    <t xml:space="preserve"> =1/ΩΖ ή Ν</t>
  </si>
  <si>
    <t>ΕΣΤΩ ΑΥΤΟΚΙΝΗΤΟ</t>
  </si>
  <si>
    <t>ΚΚ</t>
  </si>
  <si>
    <t>ΥΑ</t>
  </si>
  <si>
    <t>ΠΙΝΑΚΑ ΑΠΟΣΒΕΣΕΩΝ ΠΑΓΙΟΥ ΣΤΟΙΧΕΙΟΥ</t>
  </si>
  <si>
    <t>ΑΠ.ΑΞΙΑ</t>
  </si>
  <si>
    <t>ΣΩΡΕΥΜΕΝΕΣ ΑΠΟΣΒΕΣΕΙΣ</t>
  </si>
  <si>
    <t>. (1)</t>
  </si>
  <si>
    <t>. (2)</t>
  </si>
  <si>
    <t>. (3)=(1)-(2)</t>
  </si>
  <si>
    <t>ΑΠΟΣΒΕΣΤΕΑ ΑΞΙΑ=</t>
  </si>
  <si>
    <t>ΚΚ-ΥΑ</t>
  </si>
  <si>
    <t>ΣΩΡΕΥΜΕΝΕΣ ΑΠΟΣΒ=</t>
  </si>
  <si>
    <t>ΠΡΟΟΔΕΥΤΙΚΟ ΑΘΡΟΙΣΜΑ ΑΠΟΣΒΕΣΕΩΝ</t>
  </si>
  <si>
    <t>. (6)= Σ (5)</t>
  </si>
  <si>
    <t>ΑΝΑΠΟΣΒΕΣΤΗ ΑΞΙΑ 1</t>
  </si>
  <si>
    <t>ΑΝΑΠΟΣΒΕΣΤΗ ΑΞΙΑ 2</t>
  </si>
  <si>
    <t>ΑΝΑΠΟΣΒΕΣΤΗ ΑΞΙΑ=</t>
  </si>
  <si>
    <t>ή</t>
  </si>
  <si>
    <t>ΗΜΕΡΟΜΗΝΙΑ</t>
  </si>
  <si>
    <t>. (4)= 1/ΩΖ</t>
  </si>
  <si>
    <t>. (5)= (4)*(3)</t>
  </si>
  <si>
    <t>. (7)=(1) -(6)</t>
  </si>
  <si>
    <t>. (7)=(3) -(6)</t>
  </si>
  <si>
    <t>Σα ή α</t>
  </si>
  <si>
    <t>ΚΚ-ΣΩΡ.ΑΠ</t>
  </si>
  <si>
    <t>ΑΠ.ΑΞΙΑ-ΣΩΡ.ΑΠ</t>
  </si>
  <si>
    <t>ΦΘΙΝΟΥΣΑ ΜΕΘΟΔΟΣ ΑΠΟΣΒΕΣΗΣ</t>
  </si>
  <si>
    <t>ΜΕΘΟΔΟΣ ΤΟΥ ΑΝΤΙΣΤΡΟΦΟΥ ΤΟΥ ΑΘΡΟΙΣΜΑΤΟΣ ΤΩΝ ΕΤΩΝ ΤΗΣ ΩΦΕΛΙΜΗΣ ΖΩΗΣ</t>
  </si>
  <si>
    <t>α= 5/15</t>
  </si>
  <si>
    <t>α= 4/15</t>
  </si>
  <si>
    <t>α= 3/15</t>
  </si>
  <si>
    <t>α= 2/15</t>
  </si>
  <si>
    <t>α= 1/15</t>
  </si>
  <si>
    <t>. (4)= D/Σ(D)</t>
  </si>
  <si>
    <t>ΑΘΡΟΙΣΜΑ Σ(D) = Ν*(Ν+1)/2</t>
  </si>
  <si>
    <t>D</t>
  </si>
  <si>
    <t>a = D/Σ(D)</t>
  </si>
  <si>
    <t>ΜΕΘΟΔΟΣ ΤΟΥ ΣΤΑΘΕΡΟΥ ΣΥΝΤΕΛΕΣΤΗ ΕΠΙ ΤΟΥ ΑΝΑΠΟΣΒΕΣΤΟΥ ΥΠΟΛΟΙΠΟΥ</t>
  </si>
  <si>
    <t>α=1-[(ΥΑ/ΚΚ)^(1/ΩΖ)]</t>
  </si>
  <si>
    <t>. (4)= α</t>
  </si>
  <si>
    <r>
      <t>. (5)= (4)*(1) για το πρώτο χρόνο &amp; (4) * (7)</t>
    </r>
    <r>
      <rPr>
        <vertAlign val="subscript"/>
        <sz val="11"/>
        <color theme="1"/>
        <rFont val="Calibri"/>
        <family val="2"/>
        <charset val="161"/>
        <scheme val="minor"/>
      </rPr>
      <t>-1</t>
    </r>
  </si>
  <si>
    <t>ΜΕΘΔΟΣ ΤΗΣ ΑΥΞΟΥΣΑΣ ΑΠΟΔΟΣΗΣ</t>
  </si>
  <si>
    <t>ΤΑΥΤΙΖΕΤΑΙ ΜΕ ΤΗΝ ΑΠΟΣΒΕΣΗ ΚΕΦΑΛΑΙΟΥ ΤΟΚΟΧΡΕΩΛΥΤΙΚΟΥ ΔΑΝΕΙΟΥ</t>
  </si>
  <si>
    <t>i</t>
  </si>
  <si>
    <t>TO ΕΠΙΤΟΚΙΟ ΑΠΟΤΕΛΕΙ ΟΥΣΙΑΣΤΙΚΑ ΤΟ ΣΥΝΤΕΛΕΣΤΗ ΕΝΤΑΣΗΣ ΤΗΣ ΑΠΟΣΒΕΣΗΣ</t>
  </si>
  <si>
    <t>Δ=PV/a</t>
  </si>
  <si>
    <t>ΤΟΚΟΣ</t>
  </si>
  <si>
    <t>ΧΡΕΩΛΥΣΙΟ</t>
  </si>
  <si>
    <t>ΕΤΟΣ ΩΖ</t>
  </si>
  <si>
    <t>ΑΝΑΠΟΣΒΕΣΤΗ ΑΞΙΑ ΜΕ ΤΗ ΣΤΑΘΕΡΗ ΜΕΘΟΔΟ</t>
  </si>
  <si>
    <t>ΑΝΑΠΟΣΒΕΣΤΗ ΑΞΙΑ ΜΕ ΤΗ ΦΘΙΝΟΥΣΑ ΜΕΘΟΔΟ ΤΟΥ ΑΘΡΟΙΣΜΑΤΟΣ ΤΩΝ ΕΤΩΝ ΤΗΣ ΩΖ</t>
  </si>
  <si>
    <t>ΑΝΑΠΟΣΒΕΣΤΗ ΑΞΙΑ ΜΕ ΤΗ ΦΘΙΝΟΥΣΑ ΜΕΘΟΔΟ ΤΟΥ ΣΤΑΘΕΡΟΥ ΣΥΝΤΕΛΕΣΤΗ ΣΤΟ ΑΝΑΠΟΣΒΕΣΤΟ ΥΠΟΛΟΙΠΟ</t>
  </si>
  <si>
    <t>ΑΝΑΠΟΣΒΕΣΤΗ ΑΞΙΑ ΜΕ ΤΗΝ ΑΥΞΟΥΣΑ ΜΕΘΟΔΟ</t>
  </si>
  <si>
    <t>ΚΥΚΛΩΜΑ ΑΠΟΘΕΜΑΤΩΝ</t>
  </si>
  <si>
    <t>ΑΓΟΡΑ</t>
  </si>
  <si>
    <t>ΑΠΟΘΕΜΑΤΑ - ΕΜΠΟΡΕΥΜΑΤΑ - ΑΓΟΡΕΣ ΕΜΠΟΡΕΥΜΑΤΩΝ</t>
  </si>
  <si>
    <t>ΕΞΟΦΛΗΣΗ ΠΡΟΜΗΘΕΥΤΗ</t>
  </si>
  <si>
    <t>ΤΑΜΕΙΟ - ΔΙΑΘΕΣΙΜΑ -ΓΡΑΜ.ΠΛΗΡΩΤΕΑ</t>
  </si>
  <si>
    <t>Η ΕΠΙΧΕΙΡΗΣΗ ΑΓΟΡΑΖΕΙ ΕΜΠΟΡΕΥΜΑΤΑ ΑΞΙΑΣ 20.000 ΕΥΡΩ ΤΟ 50% ΜΕΤΡΗΤΟΙΣ ΚΑΙ ΤΟ 50% ΜΕ ΠΙΣΤΩΣΗ</t>
  </si>
  <si>
    <t>ΕΓΓΡΑΦΗ ΜΕ ΤΗΝ ΑΓΟΡΑ ΕΜΠΟΡΕΥΜΑΤΩΝ ΜΕ ΠΙΣΤΩΣΗ 100%</t>
  </si>
  <si>
    <t>ΜΕΡΙΚΗ ΕΞΟΦΛΗΣΗ ΠΡΟΜΗΘΕΥΤΗ ΓΙΑ ΤΟ 50%</t>
  </si>
  <si>
    <t>ΠΩΛΗΣΗ ΕΜΠΟΡΕΥΜΑΤΩΝ</t>
  </si>
  <si>
    <t>ΠΩΛΗΣΕΙΣ - ΠΩΛΗΣΕΙΣ ΕΜΠΟΡΕΥΜΑΤΩΝ</t>
  </si>
  <si>
    <t>ΕΚΑΘΑΡΙΣΗ ΑΠΟΘΕΜΑΤΩΝ</t>
  </si>
  <si>
    <t>ΑΠΟΘΕΜΑΤΑ ΕΜΟΡΕΥΜΑΤΩΝ</t>
  </si>
  <si>
    <t>ΜΙΚΤΟ ΚΕΡΔΟΣ ΑΠΌ ΤΗΝ ΠΩΛΗΣΗ ΕΜΠΟΡΕΥΜΑΤΩΝ=</t>
  </si>
  <si>
    <t>ΠΩΛΗΣΕΙΣ - ΚΟΣΤΟΣ ΠΩΛΗΘΕΝΤΩΝ</t>
  </si>
  <si>
    <t>Η ΕΠΙΧΕΙΡΗΣΗ ΠΟΥΛΑ ΕΜΠΟΡΕΥΜΑΤΑ ΕΝΑΝΤΙ ΠΟΣΟΥ 15.000 ΕΥΡΩ 50% ΜΕ ΠΙΣΤΩΣΗ ΚΑΙ 50% ΜΕ ΜΕΤΡΗΤΑ - ΤΑ ΕΜΠΟΡΕΥΑΤΑ ΤΗΣ ΕΙΧΑΝ ΚΟΣΤΙΣΕΙ 10.000 ΕΥΡΩ</t>
  </si>
  <si>
    <t>ΕΓΓΡΑΦΗ ΜΕ ΤΗΝ ΠΩΛΗΣΗ ΕΜΠΟΡΕΥΜΑΤΩΝ ΜΕ ΠΙΣΤΩΣΗ 100%</t>
  </si>
  <si>
    <t>ΜΕΡΙΚΗ ΕΙΣΠΡΑΞΗ ΑΠΌ ΠΕΛΑΤΗ ΓΙΑ ΤΟ 50%</t>
  </si>
  <si>
    <t>ΕΚΚΑΘΑΡΙΣΗ ΑΠΟΘΕΜΑΤΩΝ ΜΕ ΤΟ ΚΟΣΤΟΣ ΤΟΥΣ</t>
  </si>
  <si>
    <t>ΜΙΚΤΟ ΚΕΡΔΟΣ ΑΠΌ ΑΥΤΉ ΤΗΝ ΠΩΛΗΣΗ</t>
  </si>
  <si>
    <t>ΑΓΟΡΑ ΕΜΠΟΡΕΥΜΑΤΩΝ</t>
  </si>
  <si>
    <t xml:space="preserve">ΑΠΟΘΕΜΑΤΑ </t>
  </si>
  <si>
    <t>ΕΞΟΦΛΗΣΗ ΥΠΟΧΡΕΩΣΕΩΝ</t>
  </si>
  <si>
    <t xml:space="preserve">ΠΕΛΑΤΕΣ </t>
  </si>
  <si>
    <t>ΕΚΚΑΘΑΡΙΣΗ ΑΠΟΘΕΜΑΤΩΝ</t>
  </si>
  <si>
    <t>ΕΙΣΠΡΑΞΗ ΑΠΑΙΤΗΣΗ</t>
  </si>
  <si>
    <t>Η ΕΠΙΧΕΙΡΗΣΗ ΑΓΟΡΑΖΕΙ ΕΜΠΟΡΕΥΜΑΤΑ ΑΞΙΑΣ 35.000 ΕΥΡΩ ΤΟ 20% ΜΕ ΜΕΤΡΗΤΑ ΤΟ 40% ΜΕ ΓΡΑΜΜΑΤΙΑ ΚΑΙ 40% ΜΕ ΠΙΣΤΩΣΗ</t>
  </si>
  <si>
    <t>ΣΤΗ ΣΥΝΕΧΕΙΑ Η ΕΠΙΧΕΙΡΗΣΗ ΠΟΥΛΑ ΕΠΟΡΕΥΜΑΤΑ ΕΝΑΝΤΙ ΠΟΣΟΥ 20.000 ΕΥΡΩ ΤΟ 20% ΜΕ ΜΕΤΡΗΤΑ ΤΟ 40% ΜΕ ΕΠΙΤΑΓΗ ΚΑΙ ΤΟ 40% ΜΕ ΠΙΣΤΩΣΗ</t>
  </si>
  <si>
    <t>ΕΠΙΤΑΓΕΣ ΕΙΣΠΡΑΚΤΕΕΣ</t>
  </si>
  <si>
    <t>ΒΑΣΙΚΑ ΣΤΟΙΧΕΙΑ ΛΟΓΙΣΤΙΚΗΣ ΑΠΟΘΕΜΑΤΩΝ</t>
  </si>
  <si>
    <t xml:space="preserve">ΑΠΟΘΕΜΑ ΑΡΧΗΣ </t>
  </si>
  <si>
    <t>ΑΓΟΡΕΣ ΑΠΟΘΕΜΑΤΩΝ Ή ΕΜΠΟΡΕΥΜΑΤΩΝ</t>
  </si>
  <si>
    <t xml:space="preserve">ΕΚΠΤΩΣΕΙΣ ΑΓΟΡΩΝ </t>
  </si>
  <si>
    <t>ΕΠΙΣΤΡΟΦΕΣ ΑΓΟΡΩΝ</t>
  </si>
  <si>
    <t>ΑΠΟΘΕΜΑ ΤΕΛΟΥΣ</t>
  </si>
  <si>
    <t>ΜΕΣΩ</t>
  </si>
  <si>
    <t>ΑΠΟΓΡΑΦΗΣ</t>
  </si>
  <si>
    <t>ΑΠΟΤΙΜΗΣΗΣ</t>
  </si>
  <si>
    <t>ΠΟΣΟΤΗΤΕΣ</t>
  </si>
  <si>
    <t>ΤΙΜΕΣ</t>
  </si>
  <si>
    <t>ΑΞΙΕΣ</t>
  </si>
  <si>
    <t>+</t>
  </si>
  <si>
    <t>(-)</t>
  </si>
  <si>
    <t xml:space="preserve">ΚΟΣΤΟΣ ΠΩΛΗΘΕΝΤΩΝ   = </t>
  </si>
  <si>
    <t>Η ΕΠΙΧΕΙΡΗΣΗ ΕΙΧΕ ΑΠΟΘΕΜΑ ΑΡΧΗΣ 50.000 ΕΥΡΩ ΑΓΟΡΕΣ ΕΜΠΟΡΕΥΜΑΤΩΝ 380.000 ΕΥΡΩ ΕΚΤΩΣΕΙΣ ΑΓΟΡΩΝ 30.000 ΕΥΡΩ &amp; ΕΠΙΣΤΡΟΦΕΣ ΑΓΟΡΩΝ 20.000 ΕΥΡΩ</t>
  </si>
  <si>
    <t>Η ΑΠΟΓΡΑΦΗ ΚΑΙ Η ΑΠΟΤΙΜΗΣΗ ΤΕΛΟΥΣ ΧΡΗΣΗΣ ΠΡΟΣΔΙΟΡΙΣΑΝ ΤΟ ΑΠΟΘΕΜΑ ΤΕΛΟΥΣ ΣΤΟ ΠΟΣΟ ΤΩΝ 60.000 ΕΥΡΩ. ΠΟΙΟ ΤΟ ΚΟΣΤΟΣ ΠΩΛΗΘΕΝΤΩΝ ΕΜΠΟΡΕΥΜΑΤΩΝ</t>
  </si>
  <si>
    <t>ΑΠΟΓΡΑΦΗ</t>
  </si>
  <si>
    <t xml:space="preserve">ΦΥΣΙΚΗ ΑΠΟΓΡΑΦΗ </t>
  </si>
  <si>
    <t>ΛΟΓΙΣΤΙΚΗ ΑΠΟΓΡΑΦΗ</t>
  </si>
  <si>
    <t>ΠΕΡΙΟΔΙΚΗ</t>
  </si>
  <si>
    <t>ΔΙΑΡΚΗΣ</t>
  </si>
  <si>
    <t>ΜΕΓΑΛΕΣ ΕΠΙΧΕΙΡΗΣΕΙΣ</t>
  </si>
  <si>
    <t>ΜΜΕ SME</t>
  </si>
  <si>
    <t>ΑΠΟΤΙΜΗΣΗ</t>
  </si>
  <si>
    <t>FIFO</t>
  </si>
  <si>
    <t>LIFO</t>
  </si>
  <si>
    <t>ΜΣΤ</t>
  </si>
  <si>
    <t>ΜΕΘΟΔΟΣ ΤΗΣ ΣΕΙΡΑΣ ΕΞΑΝΤΛΗΣΕΩΣ ΤΩΝ ΑΠΟΘΕΜΑΤΩΝ</t>
  </si>
  <si>
    <t>ΜΕΘΟΔΟΣ ΤΟΥ ΑΝΤΙΣΤΡΟΦΟΥ ΤΗΣ ΣΕΙΡΑΣ ΕΞΑΝΤΛΗΣΕΩΣ ΤΩΝ ΑΠΟΘΕΜΑΤΩΝ</t>
  </si>
  <si>
    <t>ΜΕΘΟΔΟΣ ΤΟΥ ΣΤΑΘΜΙΚΟΥ ΜΕΣΟΥ ΟΡΟΥ ΤΗΣ ΤΙΜΗΣ ΑΓΟΡΑΣ ΕΜΠΟΡΕΥΜΑΤΩΝ</t>
  </si>
  <si>
    <t>ΟΙ ΛΟΓΑΡΙΣΜΟΙ ΤΩΝ ΑΠΟΘΕΜΑΤΩΝ ΤΗΝ 31/12/ΧΧ ΣΤΗΝ ΕΤΑΙΡΕΙΑ ΚΚΚ ΕΧΟΥΝ ΩΣ ΑΚΟΛΟΥΘΩΣ</t>
  </si>
  <si>
    <t>ΑΠΟΘΕΜΑ ΑΡΧΗΣ ΕΜΠΟΡΕΥΜΑΤΩΝ</t>
  </si>
  <si>
    <t>ΤΙΜΗ</t>
  </si>
  <si>
    <t>ΠΟΣΟΤΗΤΑ</t>
  </si>
  <si>
    <t>ΑΞΙΑ</t>
  </si>
  <si>
    <t>ΑΓΟΡΕΣ ΕΜΠΟΡΕΥΜΑΤΩΝ</t>
  </si>
  <si>
    <t xml:space="preserve">Η ΦΥΣΙΚΗ ΑΠΟΓΡΑΦΗ ΚΑΤΆ ΤΗΝ 31/12/ΧΧ ΕΔΕΙΞΕ ΩΣ ΑΠΟΘΕΜΑ ΤΕΛΟΥΣ </t>
  </si>
  <si>
    <t>ΝΑ ΥΠΟΛΟΓΙΣΕΤΕ ΤΟ ΚΟΣΤΟΣ ΤΟΥ ΑΠΟΘΕΜΑΤΟΣ ΤΕΛΟΥΣ ΚΑΙ ΤΟ ΚΟΣΤΟΣ ΠΩΛΗΘΕΝΤΩΝ ΕΜΠΟΡΕΥΜΑΤΩΝ</t>
  </si>
  <si>
    <t>ΜΟΝΑΔΕΣ ΕΜΠΟΡΕΥΜΑΤΟΣ</t>
  </si>
  <si>
    <t>ΣΥΝΟΛΟ ΠΟΣΟΤΗΤΩΝ</t>
  </si>
  <si>
    <t>ΣΥΝΟΛΟ ΑΞΙΩΝ</t>
  </si>
  <si>
    <t>ΑΞΙΑ ΑΠΟΘΕΜΑΤΟΣ ΤΕΛΟΥΣ</t>
  </si>
  <si>
    <t>ΑΠΟΘΕΜΑ ΑΡΧΗΣ</t>
  </si>
  <si>
    <t>ΑΠΟΘΕΜΑ ΤΕΛΟΣ</t>
  </si>
  <si>
    <t>ΛΟΓΙΣΤΙΚΗ ΠΩΛΗΣΕΩΝ</t>
  </si>
  <si>
    <t>ΠΩΛΗΣΕΙΣ ΕΜΠΟΡΕΥΜΑΤΩΝ</t>
  </si>
  <si>
    <t>ΕΚΠΤΩΣΕΙΣ ΠΩΛΗΣΕΩΝ</t>
  </si>
  <si>
    <t>ΕΠΙΣΤΡΟΦΕΣ ΠΩΛΗΣΕΩΝ</t>
  </si>
  <si>
    <t>ΛΟΓΙΣΤΙΚΗ ΤΟΥ ΜΙΚΤΟΥ ΚΕΡΔΟΥΣ</t>
  </si>
  <si>
    <t>ΜΙΚΤΟ ΚΕΡΔΟΣ =</t>
  </si>
  <si>
    <t xml:space="preserve">ΕΆΝ ΟΙ ΠΩΛΗΣΕΙΣ ΤΗΣ ΕΤΑΙΡΕΙΑΣ ΚΚΚ ΣΤΗ ΧΡΗΣΗ ΧΧ ΑΝΕΡΧΟΝΤΑΝ ΣΕ </t>
  </si>
  <si>
    <t>ΕΥΡΩ</t>
  </si>
  <si>
    <t>ΠΟΙΟ ΕΊΝΑΙ ΤΟ ΜΙΚΤΟ ΚΕΡΔΟΣ ΤΗΣ ΕΠΙΧΕΙΡΗΣΗΣ ΑΝΑΛΟΓΑ ΜΕ ΤΗ ΜΕΘΟΔΟ ΑΠΟΤΙΜΗΣΗΣ ΠΟΥ ΑΥΤΉ ΑΚΟΛΟΥΘΕΊ</t>
  </si>
  <si>
    <t>ΛΟΓΑΡΙΑΣΜΟΙ</t>
  </si>
  <si>
    <t>Εμπόρευμα Α</t>
  </si>
  <si>
    <t xml:space="preserve">ΑΞΙΑ </t>
  </si>
  <si>
    <t>Μεταφορικά μέσα</t>
  </si>
  <si>
    <t>ΑΠΟΘΕΜΑΤΩΝ</t>
  </si>
  <si>
    <t>ΤΕΛΟΥΣ</t>
  </si>
  <si>
    <t>ΣΥΝΟΛΑ ΙΣΟΖΥΓΙΟΥ</t>
  </si>
  <si>
    <t>χρέωση</t>
  </si>
  <si>
    <t>πίστωση</t>
  </si>
  <si>
    <t>τεμ</t>
  </si>
  <si>
    <t>τιμή</t>
  </si>
  <si>
    <t>αξία</t>
  </si>
  <si>
    <t>Απογραφή</t>
  </si>
  <si>
    <t>Αγορά</t>
  </si>
  <si>
    <t>Εκπτώσεις πωλήσεων</t>
  </si>
  <si>
    <t>Μετοχές εταιρείας Α</t>
  </si>
  <si>
    <t>Σκεύη</t>
  </si>
  <si>
    <t>ΜΤ</t>
  </si>
  <si>
    <t>Απόθεμα Τέλους</t>
  </si>
  <si>
    <t>επιταγές πληρωτέες</t>
  </si>
  <si>
    <t>προμήθειες</t>
  </si>
  <si>
    <t>Συνολα Ισοζυγιου</t>
  </si>
  <si>
    <t>Αποσβεσμένα Έπιπλα</t>
  </si>
  <si>
    <t>Αποσβεσμένα Άυλα Παγια</t>
  </si>
  <si>
    <t>Αποσβεσμένα Κτίρια</t>
  </si>
  <si>
    <t>Αποσβεσμένα Μεταφ. Μέσα</t>
  </si>
  <si>
    <t>ΔΙΔΟΝΤΑΙ ΤΑ ΥΠΟΛΟΙΠΑ ΤΩΝ ΛΟΓΑΡΙΑΣΜΩΝ ΤΗΣ ΕΤΑΙΡΕΙΑ ΧΧΧ  ΝΑ ΚΑΤΑΣΚΕΥΑΣΕΤΕ ΤΟ ΙΣΟΖΥΓΙΟ ΚΑΙ ΝΑ ΥΠΟΛΟΓΙΣΕΤΕ ΤΗΝ ΚΘ ΤΗΣ ΕΠΙΧΕΙΡΗΣΗΣ</t>
  </si>
  <si>
    <t xml:space="preserve">ΑΓΟΡΑΣΕ ΕΜΠΟΡΕΥΜΑΤΑ ΑΞΙΑΣ </t>
  </si>
  <si>
    <t>ΠΩΛΗΣΕ ΕΜΠΟΡΕΥΜΑΤΑ ΕΝΑΤΙ</t>
  </si>
  <si>
    <t>Η ΑΞΙΑ ΤΟΥ ΑΠΟΘΕΜΑΤΟΣ ΤΕΛΟΥΣ ΑΝΕΡΧΕΤΑΙ ΣΤΟ ΠΟΣΟ</t>
  </si>
  <si>
    <t>ΝΑ ΚΑΤΑΣΚΕΥΑΣΕΤΕ ΤΟΝ ΙΣΟΛΟΓΙΣΜΟ ΚΑΙ ΤΗΝ ΚΑΧ ΤΗΣ ΕΠΙΧΕΙΡΗΣΗΣ</t>
  </si>
  <si>
    <t>-</t>
  </si>
  <si>
    <t>ΚΑΧ</t>
  </si>
  <si>
    <t>ΛΕΙΤΟΥΡΓΙΚΑ ΕΞΟΔΑ</t>
  </si>
  <si>
    <t>ΛΕΙΤΟΥΡΓΙΚΑ ΕΣΟΔΑ</t>
  </si>
  <si>
    <t>EBIT</t>
  </si>
  <si>
    <t>ΙΣΟΛΟΓΙΣΜΟΣ</t>
  </si>
  <si>
    <t>Αποθέματα  αρχης εμπορευμάτων</t>
  </si>
  <si>
    <t>ΣΥΝΟΛΟ ΠΑΓΙΟΥ ΕΝΕΡΓΗΤΙΚΟΥ</t>
  </si>
  <si>
    <t>ΠΑΓΙΟ ΕΝΕΡΓΗΤΙΚΟ</t>
  </si>
  <si>
    <t>ΚΥΚΛΟΦΟΡΟΥΝ ΕΝΕΡΓΗΤΙΚΟ</t>
  </si>
  <si>
    <t>ΣΥΝΟΛΟ ΚΥΚΛΟΦΟΡΟΥΝΤΟΣ ΕΝΕΡΓ</t>
  </si>
  <si>
    <t>ΣΥΝΟΛΟ ΕΝΕΡΓΗΤΙΚΟΥ</t>
  </si>
  <si>
    <t>ΠΑΘΗΤΙΚΟ</t>
  </si>
  <si>
    <t>ΣΥΝΟΛΟ ΠΑΘΗΤΙΚΟΥ</t>
  </si>
  <si>
    <t>ΣΥΝΟΛΟ ΠΑΘΗΤΙΚΟΥ + ΚΘ</t>
  </si>
  <si>
    <t>Είδος</t>
  </si>
  <si>
    <t xml:space="preserve">Ε </t>
  </si>
  <si>
    <t>ΑντΕ</t>
  </si>
  <si>
    <t>ΑντΕσ</t>
  </si>
  <si>
    <t>Κεφάλαια</t>
  </si>
  <si>
    <t xml:space="preserve">Αποθεματικά </t>
  </si>
  <si>
    <t>Κέρδη/Ζημίες εις Νέο</t>
  </si>
  <si>
    <t>ΜΚ</t>
  </si>
  <si>
    <t>ΚΟΣΤΟΣ ΠΩΛΗΘΕΝΤΩΝ= ΑΠ.ΑΡΧΗΣ +ΑΓΟΡΕΣ-ΕΚΠ/ΕΠΙΣΤ ΑΓΟΡΩΝ - ΑΠ.ΤΕΛΟΥΣ</t>
  </si>
  <si>
    <t>ΜΚ= ΠΩΛΗΣΕΙΣ - ΕΚΠ/ΕΠΙΣΤ ΠΩΛΗΣΕΩΝ - ΚΟΣΤΟΣ ΠΩΛΗΘΕΝΤΩΝ</t>
  </si>
  <si>
    <t>Καθαρές Πωλήσεις</t>
  </si>
  <si>
    <t>Λειτουργικά Έσοδα</t>
  </si>
  <si>
    <t>Λειτουργικά Έξοδα</t>
  </si>
  <si>
    <t>Χρηματοοικονομικά Αποτελέσματα</t>
  </si>
  <si>
    <t>ΑΥΛΑ ΠΑΓΙΑ</t>
  </si>
  <si>
    <t>ΕΝΩΜΑΤΑ ΠΑΓΙΑ</t>
  </si>
  <si>
    <t>Κόστος Κτήσης</t>
  </si>
  <si>
    <t xml:space="preserve">Αποσβεσμένα  </t>
  </si>
  <si>
    <t>Σύνολο Παγίου Ενεργητικού</t>
  </si>
  <si>
    <t>Αποθέματα</t>
  </si>
  <si>
    <t>Απαιτήσεις</t>
  </si>
  <si>
    <t>Χρεόγραφα</t>
  </si>
  <si>
    <t>Διαθέσιμα</t>
  </si>
  <si>
    <t>Σύνολο Κυκλοφορούντος Ενεργητικού</t>
  </si>
  <si>
    <t>ΚΑΘΑΡΗ ΘΕΣΗ</t>
  </si>
  <si>
    <t>ΙΔΙΑ ΚΕΦΑΛΑΙΑ</t>
  </si>
  <si>
    <t>Σύνολο Ιδίων Κεφαλαίων</t>
  </si>
  <si>
    <t>ΠΑΘΗΤΙΚΟ &amp; ΚΘ</t>
  </si>
  <si>
    <t xml:space="preserve">ΠΑΘΗΤΙΚΟ </t>
  </si>
  <si>
    <t>ΜΑΚΡΟΠΡΟΘΕΣΜΕΣ ΥΠΟΧΡΕΩΣΕΙΣ</t>
  </si>
  <si>
    <t>ΒΡΑΧΥΠΡΟΘΕΣΜΕΣ ΥΠΟΧΡΕΩΣΕΙΣ</t>
  </si>
  <si>
    <t>Σύνολο βραχυπροθέσμων υποχρεώσεων</t>
  </si>
  <si>
    <t>Συνολο Παθητικού</t>
  </si>
  <si>
    <t>ΣΥΝ0ΛΟ ΠΑΘΗΤΙΚΟΥ &amp; ΚΘ</t>
  </si>
  <si>
    <t>Κέρδη/Ζημίες τρέχουσας χρήσης</t>
  </si>
  <si>
    <t>ΙΣΟΛΟΓΙΣΜΟΣ ΤΗΣ ΕΤΑΙΡΕΙΑΣ ΧΧΧΧ</t>
  </si>
  <si>
    <t>Να πραγματοποιήσετε τις λογιστικοποιήσεις των κάτωθι λογιστικών γεγονότων επί του ημερολογίου και επί του καθολικού της επιχείρησης.</t>
  </si>
  <si>
    <t>Αγοράζει εμπορεύματα επί πιστώσει 100 τεμ.επί 150 ευρώ/τεμ.</t>
  </si>
  <si>
    <t xml:space="preserve">Η εταιρεία αγοράζει μεταφορικό μέσο τοις μετρητοίς </t>
  </si>
  <si>
    <t>ευρώ</t>
  </si>
  <si>
    <t>ΑΓΟΡΑ ΜΕΤΑΦΟΡΙΚΟΥ ΜΕΣΟΥ ΤΟΙΣ ΜΕΤΡΗΤΟΙΣ</t>
  </si>
  <si>
    <t>Ημερομηνία</t>
  </si>
  <si>
    <t xml:space="preserve">Η εταιρεία εκχωρεί γραμμάτια πελατείας της προς εξόφληση προμηθευτών </t>
  </si>
  <si>
    <t>ΓΡΑΜΜΑΤΙΑ  ΕΙΣΠΡΑΚΤΕΑ</t>
  </si>
  <si>
    <t>ΕΞΟΦΛΗΣΗ ΠΡΟΜΗΘΕΥΤΗ ΜΕ ΓΡΑΜΜΑΤΙΑ ΕΙΣΠΡΑΚΤΕΑ</t>
  </si>
  <si>
    <t xml:space="preserve">Η τράπεζα λογίζει τόκους επί των καταθέσεων της εταιρείας </t>
  </si>
  <si>
    <t>ΚΑΤΑΘΕΣΕΙΣ -ΚΤΘ</t>
  </si>
  <si>
    <t>ΤΟΚΟΙ ΕΣΟΔΑ - ΤΟΚΟΙ ΠΙΣΤΩΤΙΚΟΙ</t>
  </si>
  <si>
    <t>ΛΟΓΙΣΜΟΣ ΤΟΚΩΝ ΣΤΙΣ ΚΑΤΑΘΕΣΕΙΣ</t>
  </si>
  <si>
    <t>Η τράπεζα λογίζει τόκους επί των δανείων της εταιρείας</t>
  </si>
  <si>
    <t>ΤΟΚΟΙ ΕΞΟΔΑ - ΤΟΚΟΙ ΧΡΕΩΣΤΙΚΟΙ</t>
  </si>
  <si>
    <t>ΔΑΝΕΙΑ - ΤΡΑΠΕΖΩΝ</t>
  </si>
  <si>
    <t>ΛΟΓΙΣΜΟΣ ΤΟΚΩΝ ΣΤΑ ΔΑΝΕΙΑ ΤΗΣ ΕΠΙΧΕΙΡΗΣΗΣ</t>
  </si>
  <si>
    <t>Πληρώνει αμοιβές προσωπικού</t>
  </si>
  <si>
    <t>ΜΙΣΘΟΔΟΣΙΑ</t>
  </si>
  <si>
    <t>ΑΓΟΡΑ ΕΜΠΟΡΕΥΜΑΤΩΝ ΜΕ ΠΙΣΤΩΣΗ</t>
  </si>
  <si>
    <t>Πουλά εμπορεύματα επι πιστώσει</t>
  </si>
  <si>
    <t>ΠΩΛΗΣΗ ΕΜΠΟΡΕΥΜΑΤΩΝ ΜΕ ΠΙΣΤΩΣΗ</t>
  </si>
  <si>
    <t xml:space="preserve">ΤΑ ΕΜΠΟΡΕΥΜΑΤΑ ΕΙΧΑΝ ΚΟΣΤΟΣ </t>
  </si>
  <si>
    <t>ΠΩΛΗΣΗ ΕΜΠΟΡΕΥΜΑΤΩΝ ΜΕ ΠΙΣΤΩΣΗ &amp; ΕΚΚΑΘΑΡΙΣΗ ΤΟΥ ΚΟΣΤΟΥΣ ΠΩΛΗΘΕΝΤΩΝ</t>
  </si>
  <si>
    <t xml:space="preserve">ΕΝΑΝΤΙ </t>
  </si>
  <si>
    <t>Πουλά μετοχές κόστους κτήσης</t>
  </si>
  <si>
    <t>ΧΡΕΟΓΡΑΦΑ</t>
  </si>
  <si>
    <t>ΖΗΜΙΕΣ ΑΠΌ ΠΩΛΗΣΗ ΧΡΕΟΓΡΑΦΩΝ</t>
  </si>
  <si>
    <t>ΠΩΛΗΣΗ ΜΕΤΟΧΩΝ</t>
  </si>
  <si>
    <t xml:space="preserve">Πληρώνει διάφορα έξοδα τοις μετρητοίς </t>
  </si>
  <si>
    <t>ΠΛΗΡΩΜΗ ΔΙΑΦΟΡΩΝ ΕΞΟΔΩΝ</t>
  </si>
  <si>
    <t>Πληρώνει έναντι λογαριασμού προμηθευτών</t>
  </si>
  <si>
    <t>ΔΗΜΙΟΥΡΓΕΙΤΑΙ ΕΤΑΙΡΕΙΑ ΜΕ ΚΑΤΑΒΟΛΗ ΜΕΤΡΗΤΩΝ</t>
  </si>
  <si>
    <t>Έπιπλα και λοιπός εξοπλισμός</t>
  </si>
  <si>
    <t>Γραμμάτια Εισπρακτέα</t>
  </si>
  <si>
    <t>Εμπορεύματα</t>
  </si>
  <si>
    <t>Καταθέσεις Όψεως</t>
  </si>
  <si>
    <t>Γραμμάτια Πληρωτέα</t>
  </si>
  <si>
    <t>Δάνεια Τραπεζών (βραχυπρόθεσμα)</t>
  </si>
  <si>
    <t>Κεφάλαιο</t>
  </si>
  <si>
    <t>1. Να καταστκευάσετε τον ισολόγισμό έναρξης χρήσης καιναυπολογίσετε την ΚΘ</t>
  </si>
  <si>
    <t>2. Να ανοίξετε το Καθολικό της επιχείρησης</t>
  </si>
  <si>
    <t>3. Στην διάρκεια της χρήσης πραγματοποιήθηκαν τα κάτωθι λογιστικά γεγονότα</t>
  </si>
  <si>
    <t>03/01 Αγόρασε εμπορεύματα αξίας 80.000 € το μισό με πίστωση και το υπόλοιπο με συναλλαγματική ονομαστικής αξίας 45.000 €.</t>
  </si>
  <si>
    <t>05/01 Πλήρωσε τα ασφάλιστρα του καταστήματος 2.000 €.</t>
  </si>
  <si>
    <t>12/01 Πελάτης  επιβαρύνεται με τόκους 200 €.</t>
  </si>
  <si>
    <t>15/01 Πώληση εμπορευμάτων αντί 70.000 € με μετρητά 50.000 € και τα υπόλοιπα με πίστωση.</t>
  </si>
  <si>
    <t xml:space="preserve">19/01 Κατέθεσε στο λογαριασμό όψεως 3.000 </t>
  </si>
  <si>
    <t>22/01 Πώληση εμπορευμάτων αντί 28.000 € με αποδοχή συναλλαγματικών πλέον τόκων 1000 €.</t>
  </si>
  <si>
    <t>25/01 Εξόφλησε τη ΔΕΗ 1.200€ και τον ΟΤΕ 1.000 € με έκδοση ισόποσων επιταγών σε βάρος του λογαριασμού όψεως</t>
  </si>
  <si>
    <t>28/01 Πληρώνει σε λογιστικό γραφείο  1.800 € για διεκπεραίωση φορολογικής υπόθεσης.</t>
  </si>
  <si>
    <t>29/01 Πληρώνεται πρόστιμο για αγορανομική παράβαση 300 €.</t>
  </si>
  <si>
    <t>Να καταχωρήσετε τις εγγραφές στο ημερολόγιο και το καθολικό</t>
  </si>
  <si>
    <t>4.  Να πραγματοποιήσετε τις εγγραφές των αποσβέσεων</t>
  </si>
  <si>
    <t>Οι συντελεστές αποσβέσεων είναι των μηχανημάτων 20%  και των Επίπλων και λοιπού εξοπλισμού 25%.</t>
  </si>
  <si>
    <t xml:space="preserve">5.  Να κάνετε τις εγγραφές κόστους </t>
  </si>
  <si>
    <t>Η τελική απογραφή έδειξε ότι υπάρχουν αποθέματα εμπορευμάτων κόστους 85.100 €.</t>
  </si>
  <si>
    <t>6. Να εκδόσετε το προσηρμοσμένο ισοζύγιο</t>
  </si>
  <si>
    <t>7. Να κατασκευάσετε τον Πίνακα Αποτελεσμάτων χρήσης</t>
  </si>
  <si>
    <t>8. Να πραγματοποιήσετετις εγγραφές προσδιορισμού του αποτελέσματος</t>
  </si>
  <si>
    <t>9. Τον Ισολογισμό της επιχείρησης</t>
  </si>
  <si>
    <t>Μηχανήματα (12)</t>
  </si>
  <si>
    <t>Έπιπλα και λοιπός εξοπλισμός (14)</t>
  </si>
  <si>
    <t>Γραμμάτια Εισπρακτέα (31)</t>
  </si>
  <si>
    <t>Πελάτες(30)</t>
  </si>
  <si>
    <t>Εμπορεύματα (20)</t>
  </si>
  <si>
    <t>Καταθέσεις Όψεως (38.03)</t>
  </si>
  <si>
    <t>Ταμείο (38.00)</t>
  </si>
  <si>
    <t>Γραμμάτια Πληρωτέα (51)</t>
  </si>
  <si>
    <t>Προμηθευτές (50)</t>
  </si>
  <si>
    <t>Δάνεια Τραπεζών (βραχυπρόθεσμα) (52)</t>
  </si>
  <si>
    <t>Κεφάλαιο (40,41,42,43)</t>
  </si>
  <si>
    <t>ΑΡΧΙΚΟΣ ΙΣΟΛΟΓΙΣΜΟΣ</t>
  </si>
  <si>
    <t>ΣΥΝΟΛΟ ΠΑΘΗΤΙΚΟΥ ΚΑΙ ΚΘ</t>
  </si>
  <si>
    <t>ΑΙΤΙΟΛΟΓΙΑ</t>
  </si>
  <si>
    <t>ΤΟΚΟΙ ΕΞΟΔΑ (65)</t>
  </si>
  <si>
    <t>ΟΙ ΣΥΝΑΛΛΑΓΜΑΤΙΚΕΣ ΕΊΝΑΙ 45000 ΚΑΙ ΤΟ ΜΙΣΟ ΤΗΣ ΥΠΟΧΡΕΩΣΗΣ ΑΠΌ ΤΗΝ</t>
  </si>
  <si>
    <t>ΑΓΟΡΑ ΕΊΝΑΙ 40000 ΑΡΑ 5000 ΕΊΝΑΙ ΤΟΚΟΙ ΕΞΟΔΑ ΓΙΑ ΤΗΝ ΠΙΣΤΩΣΗ ΜΕ ΤΗΝ</t>
  </si>
  <si>
    <t>ΣΥΝΑΛΛΑΓΜΑΤΙΚΗ</t>
  </si>
  <si>
    <t>Παροχες Τριτων (62)</t>
  </si>
  <si>
    <t>Εσοδα Τόκων (76)</t>
  </si>
  <si>
    <t>ΠΙΝΑΚΑΣ ΑΠΟΤΕΛΕΣΜΑΤΩΝ ΧΡΗΣΗΣ</t>
  </si>
  <si>
    <t>Πωλησεις Εμπορευμάτων (70)</t>
  </si>
  <si>
    <t>Μικτό Κέρδος</t>
  </si>
  <si>
    <t>15/01 Πώληση εμπορευμάτων αντί 70.000 € με μετρητά 50.000 € και τα υπόλοιπα με       πίστωση.</t>
  </si>
  <si>
    <t>Λειτουργικα Έξοδα</t>
  </si>
  <si>
    <t>Ταμειο</t>
  </si>
  <si>
    <t>Οργανικά Αποτελέσματα</t>
  </si>
  <si>
    <t>Έκτακτα Αποτελέσματα</t>
  </si>
  <si>
    <t>Αμοιβές Τρίτων (61)</t>
  </si>
  <si>
    <t>ΑΠΟΤΕΛΕΣΜΑΤΑ ΧΡΗΣΗΣ</t>
  </si>
  <si>
    <t>Έκτακτα Έξοδα (81)</t>
  </si>
  <si>
    <t>Ταμείου</t>
  </si>
  <si>
    <t>Στη συνέχεια και πριν από τον προσδιορισμό των αποτελεσμάτων γίνεται ο υπολογισμός και η εμφάνιση των αποσβέσεων των παγίων.</t>
  </si>
  <si>
    <t>Αποσβέσεις (66)</t>
  </si>
  <si>
    <t>Υπολογισμός Κόστους Πωληθέντων</t>
  </si>
  <si>
    <t>Μείον: Αξία Αποθέματος Εμπορευμάτων Τελους</t>
  </si>
  <si>
    <t>Κόστος Πωληθέντων</t>
  </si>
  <si>
    <t>ΙΣΟΛΟΓΙΣΜΟΣ ΤΕΛΟΥΣ ΧΡΗΣΗΣ</t>
  </si>
  <si>
    <t>ΣΥΝΟΛΟ ΚΘ</t>
  </si>
  <si>
    <t>Αποθεμά Αρχής + Αγορες = Λογαριασμός Εμπορεύματα</t>
  </si>
  <si>
    <t>Η τελική απογραφή έδειξε ότι υπάρχουν αποθέματα εμπορευμάτων κόστους 85.100€.</t>
  </si>
  <si>
    <t>ΠΡΟΣΑΡΜΟΣΜΕΝΟ ΙΣΟΖΥΓΙΟ</t>
  </si>
  <si>
    <t>Αποτελέσματα Κέρδη εις νέο</t>
  </si>
  <si>
    <t xml:space="preserve">     ΠΑΓΙΟ ΕΝΕΡΓΗΤΙΚΟ</t>
  </si>
  <si>
    <t>ΑΥΛΑ ΣΤΟΙΧΕΙΑ -ΑΥΛΟ ΕΝΕΡΓΗΤΙΚΟ</t>
  </si>
  <si>
    <t xml:space="preserve">ΕΝΣΩΜΑΤΑ ΠΑΓΙΑ ΣΤΟΙΧΕΙΑ ΣΤΟΙΧΕΙΑ </t>
  </si>
  <si>
    <t>ΓΗΠΕΔΑ-ΟΙΚΟΠΕΔΑ</t>
  </si>
  <si>
    <t>ΚΤΗΡΙΑ</t>
  </si>
  <si>
    <t>ΕΠΙΠΛΑ-ΛΟΙΠΟΣ ΕΞΟΠΛΙΣΜΟΣ</t>
  </si>
  <si>
    <t>(-) ΑΠΟΣΒΕΣΜΕΝΑ ΠΑΓΙΑ</t>
  </si>
  <si>
    <t xml:space="preserve">   ΣΥΜΜΕΤΟΧΕΣ - ΛΟΙΠΕΣ ΜΑΚ.ΑΠΑΙΤΗΣΕΙΣ</t>
  </si>
  <si>
    <t xml:space="preserve">   ΚΥΚΛΟΦΟΡΟΥΝ ΕΝΕΡΓΗΤΙΚΟ</t>
  </si>
  <si>
    <t>Α&amp;Β ΥΛΕΣ</t>
  </si>
  <si>
    <t>ΛΟΙΠΑ ΑΠΟΘΕΜΑΤΑ</t>
  </si>
  <si>
    <t>ΑΠΑΙΤΗΣΕΙΣ</t>
  </si>
  <si>
    <t>ΑΞΙΕΣ ΕΙΣΠΡΑΚΤΕΕΣ</t>
  </si>
  <si>
    <t>ΔΙΑΘΕΣΙΜΑ</t>
  </si>
  <si>
    <t>ΚΤΘ</t>
  </si>
  <si>
    <t>ΣΥΝΟΛΟ ΚΥΚΛΟΦ. ΕΝΕΡΓΗΤΙΚΟΥ</t>
  </si>
  <si>
    <t>ΚΕΦΑΛΑΙΑ</t>
  </si>
  <si>
    <t>ΚΕΡΔΗ / ΖΗΜΙΕΣ ΕΙΣ ΝΈΟ</t>
  </si>
  <si>
    <t>ΠΑΡΕΛΘΟΥΣΩΝ ΧΡΗΣΕΩΝ</t>
  </si>
  <si>
    <t xml:space="preserve"> ΤΡΕΧΟΥΣΑΣ ΧΡΗΣΗΣ</t>
  </si>
  <si>
    <t>(+) ΕΣΟΔΑ</t>
  </si>
  <si>
    <t>(-) ΕΞΟΔΑ</t>
  </si>
  <si>
    <t>ΣΥΝΟΛΟ ΙΔΙΩΝ ΚΕΦΑΛΑΙΩΝ</t>
  </si>
  <si>
    <t xml:space="preserve">   ΙΔΙΑ ΚΕΦΑΛΑΙΑ - ΚΘ</t>
  </si>
  <si>
    <t xml:space="preserve">    ΠΑΘΗΤΙΚΟ</t>
  </si>
  <si>
    <t>ΟΜΟΛΟΓΙΑ ΔΑΝΕΙΑ -ΕΚΔΟΤΗΣ Η ΕΠΙΧ.</t>
  </si>
  <si>
    <t>ΜΑΚΡΟΠΡΟΘΕΣΜΑ ΔΑΝΕΙΑ</t>
  </si>
  <si>
    <t>ΛΟΙΠΕΣ ΜΑΚΡΟΠΡ. ΥΠΟΧΡΕΩΣΕΙΣ</t>
  </si>
  <si>
    <t>ΒΡΑΧΥΠΡΟΘΣΜΟ ΠΑΘΗΤΙΚΟ</t>
  </si>
  <si>
    <t>ΑΞΙΕΣ ΠΛΗΡΩΤΕΕΣ</t>
  </si>
  <si>
    <t>ΤΡΑΠΕΖΕΣ-ΔΑΝΕΙΑ</t>
  </si>
  <si>
    <t>ΥΠΟΧΡΕΩΣΕΙΣ ΣΕ ΦΟΡΟΥΣ</t>
  </si>
  <si>
    <t>ΥΠΟΧΡΕΩΣΕΙΣ ΣΕ ΑΣΦΑΛΙΣΤΙΚΟΥΣ ΟΡΓΑΝΙΣΜΟΥΣ</t>
  </si>
  <si>
    <t>ΧΧΧΧΧΧ</t>
  </si>
  <si>
    <t>ΧΧΧΧΧ</t>
  </si>
  <si>
    <t>ΚΥΚΛΟΣ ΕΡΓΑΣΙΩΝ - ΤΖΙΡΟΣ - ΠΩΛΗΣΕΙΣ</t>
  </si>
  <si>
    <t>(+) ΠΩΛΗΣΕΙΣ ΑΠΟΘΕΜΑΤΩΝ - ΕΜΠΟΡΕΥΜΑΤΩΝ</t>
  </si>
  <si>
    <t>ΖΖΖΖΖ</t>
  </si>
  <si>
    <t>ΑΡΙΘΜΟΔΕΊΚΤΕΣ</t>
  </si>
  <si>
    <t>1. ΚΕΡΔΟΦΟΡΙΑ</t>
  </si>
  <si>
    <t>1. Συντελεστής Μικτού Κέρδους</t>
  </si>
  <si>
    <t>ΣΜΚ=Μικτό Κέρδος/Πωλήσεις</t>
  </si>
  <si>
    <t>2. EBITDA</t>
  </si>
  <si>
    <t>3. EBIT</t>
  </si>
  <si>
    <t>4.EBT</t>
  </si>
  <si>
    <t>5.PAT</t>
  </si>
  <si>
    <t>6. Συντελεστής Καθαρού Κέρδους</t>
  </si>
  <si>
    <t>ΣΚΚ=Καθαρά κέρδη μετά από φόρους/Πωλήσεις</t>
  </si>
  <si>
    <t>7. Απόδοση Ενεργητικού ROA</t>
  </si>
  <si>
    <t>ROA=Καθαρά κέρδη μετά από φόρους/Σ.Ενεργητικού</t>
  </si>
  <si>
    <t>8. Απόδοση Ιδίων Κεφαλαίων ROE</t>
  </si>
  <si>
    <t>ROE=Καθαρά κέρδη μετά από φόρους/Σ.ΚΘ ή Ιδ. Κεφ.</t>
  </si>
  <si>
    <t>2.ΡΕΥΣΤΟΤΗΤΑΣ</t>
  </si>
  <si>
    <t>1. Κεφάλαιο Κίνησης</t>
  </si>
  <si>
    <t>ΚΚ=Κυκλοφορούν Ενεργητικό- Βαραχυπρόθεσμες Υποχρ.</t>
  </si>
  <si>
    <t>Στις Βρχ.Υποχρ. Καλό είναι να μη συμπεριλαμβανοται οι</t>
  </si>
  <si>
    <t>Βρχ. Τραπεζικοί Δανεισμοί</t>
  </si>
  <si>
    <t>2. Γενική Ρευστότητα</t>
  </si>
  <si>
    <t>LR=Κυκλοφ.Ενεργ./ Βραχ. Υποχρ.</t>
  </si>
  <si>
    <t>LR=Κυκλοφ.Ενεργ./ (Βραχ. Υποχρ.-Τραπ.Δαν.)</t>
  </si>
  <si>
    <t>3. Άμεση Ρευστότητα</t>
  </si>
  <si>
    <t>QR=(Απαιτ+Χρεογρ+Διαθεσιμα)/ Βαχ.Υποχρ.</t>
  </si>
  <si>
    <t>QR=(Απαιτ+Χρεογρ+Διαθεσιμα)/ (Βαχ.Υποχρ.-Τραπ,Δανεια)</t>
  </si>
  <si>
    <t>3, ΦΕΡΕΓΚΥΟΤΗΤΑ</t>
  </si>
  <si>
    <t>Μόχλευσης ή Ξένα προς Ίδια κεφάλαια D/E</t>
  </si>
  <si>
    <t>Μόχλευσης ή Ιδια προς Ξένα κεφάλαια Leverage</t>
  </si>
  <si>
    <t>Ίδια κεφάλαια/ ΣΕ</t>
  </si>
  <si>
    <t>4. ΔΙΑΡΘΡΩΣΗΣ</t>
  </si>
  <si>
    <t>5. ΠΑΡΑΓΩΓΙΚΟΤΗΤΑΣ</t>
  </si>
  <si>
    <t>6. ΕΠΕΝΔΥΤΙΚΟΙ</t>
  </si>
  <si>
    <t>Η ΤΕΧΝΙΚΗ ΜΟΡΦΗ ΕΝΌΣ ΛΟΓΑΡΙΑΣΜΟΥ</t>
  </si>
  <si>
    <t>ΛΟΓΙΣΤΙΚΗ ΕΓΓΡΑΦΗ ΕΊΝΑΙ Η ΜΕΤΑΒΟΛΗ Ή Η ΚΑΤΑΧΩΡΗΣΗ ΕΝΌΣ ΠΟΣΟΥ ΣΤΗ ΧΡΕΩΣΗ Ή ΤΗΝ ΠΙΣΤΩΣΗ ΕΝΌΣ ΛΟΓΑΡΙΑΣΜΟΥ</t>
  </si>
  <si>
    <t>ΟΜΑΔΑ</t>
  </si>
  <si>
    <t>1ο ΒΑΘΜΙΟΙ</t>
  </si>
  <si>
    <t>2ο ΒΑΘΜΙΟΙ</t>
  </si>
  <si>
    <t>3ο ΒΑΘΜΙΟΙ</t>
  </si>
  <si>
    <t>4ο ΒΑΘΜΙΟΙ</t>
  </si>
  <si>
    <t>ΟΜΑΔΑ ΛΟΓΑΡΙΑΣΜΩΝ</t>
  </si>
  <si>
    <t>ΕΠΙΠΛΑ</t>
  </si>
  <si>
    <t>ΑΧΥΡΑ</t>
  </si>
  <si>
    <t>ΣΙΤΑΡΙ</t>
  </si>
  <si>
    <t>ΚΡΙΘΑΡΙ</t>
  </si>
  <si>
    <t>ΕΤΣΩ ΌΤΙ ΣΤΙΣ 10/3/2021 Η ΕΠΙΧΕΙΡΗΣΗ ΑΓΟΡΑΣΕ ΈΝΑ ΜΗΧΑΝΗΜΑ ΕΝΑΝΤΙ ΠΟΣΟΥ 10.000 ΕΥΡΩ ΜΕΤΡΗΤΟΙΣ</t>
  </si>
  <si>
    <t>ΑΛΛΑ ΠΑΝΤΑ ΤΟ ΑΘΡΟΙΣΜΑ ΤΩΝ ΧΡΕΩΣΕΩΝ = ΜΕ ΤΟ ΑΘΡΟΙΣΜΑ ΤΩΝ ΠΙΣΤΩΣΕΩΝ.</t>
  </si>
  <si>
    <t>Ε-ΔΙΑΘΕΣΙΜΑ</t>
  </si>
  <si>
    <t>Ε- ΠΑΓΙΑ</t>
  </si>
  <si>
    <t>Ε-ΚΥΚΛΟΦΟΥΝΤΑ-ΑΠΑΙΤΗΣΕΙΣ</t>
  </si>
  <si>
    <t>Ε-ΠΑΓΙΑ</t>
  </si>
  <si>
    <t>Ε-ΚΥΚΛΟΦΟΥΝΤΑ-ΑΠΟΘΕΜΑΤΑ</t>
  </si>
  <si>
    <t>Π-ΜΑΚΡΟΠΡΟΘΕΣΜΑ</t>
  </si>
  <si>
    <t>ΠΛΗΡΩΝΕΙ ΤΟ 2 ΕΝΟΙΚΙΟ</t>
  </si>
  <si>
    <t>ΑΝΟΙΓΕΙ ΛΟΓΑΤΙΑΣΜΟ ΚΤΘ</t>
  </si>
  <si>
    <r>
      <t>ΜΑΚΡΟΠΡΟΘΕ</t>
    </r>
    <r>
      <rPr>
        <sz val="11"/>
        <color theme="9" tint="-0.499984740745262"/>
        <rFont val="Calibri"/>
        <family val="2"/>
        <charset val="161"/>
        <scheme val="minor"/>
      </rPr>
      <t>Σ</t>
    </r>
    <r>
      <rPr>
        <sz val="11"/>
        <color theme="1"/>
        <rFont val="Calibri"/>
        <family val="2"/>
        <charset val="161"/>
        <scheme val="minor"/>
      </rPr>
      <t>ΜΑ</t>
    </r>
  </si>
  <si>
    <t>ΤΑ ΕΜΠΟΡΕΥΜΑΤΑ ΤΗΣ ΕΙΧΑΝ ΚΟΣΤΙΣΕΙ 12.000 ΕΥΡΩ</t>
  </si>
  <si>
    <t>Δίδονται τα υπόλοιπα των λογαριασμών της εταιρείας  Α ΤΗΝ 31/12/Χ-1</t>
  </si>
  <si>
    <t>ΔΙΔΟΝΤΑΙ ΤΑ ΥΠΟΛΟΙΠΑ ΤΩΝ ΛΟΓΑΡΙΑΣΜΩΝ ΤΗΣ 31/12/2020</t>
  </si>
  <si>
    <t>Η ΚΑΡΤΕΛΑ ΤΟΥ ΑΠΟΘΕΜΑΤΟΣ ΕΧΕΙ ΩΣ ΑΚΟΛΟΥΘΩΣ</t>
  </si>
  <si>
    <t>ΚΑΙ ΤΟ ΑΠΟΘΕΜΑ ΤΕΛΟΥΣ ΑΝΕΡΧΕΤΑΙ ΣΕ</t>
  </si>
  <si>
    <t>ΤΜΧ</t>
  </si>
  <si>
    <t>ΠΟΙΟ ΤΟ ΥΠΟΛΟΙΠΟ ΤΟΥ ΛΟΓΑΡΙΑΣΜΟΥ Κέρδη/Ζημίες εις Νέο</t>
  </si>
  <si>
    <t>ΝΑ ΚΑΤΑΣΚΕΥΑΣΕΤΕ ΤΗΝ ΚΑΧ ΚΑΙ ΤΟΝ ΙΣΟΛΟΓΙΣΜΟ</t>
  </si>
  <si>
    <t>Π -ΑΝΤΙΘΕΤΟΣ ΕΝΕΡΓΗΤΙΚΟΥ</t>
  </si>
  <si>
    <r>
      <t xml:space="preserve">ΕΤΑΙΡΕΙΑ ΣΥΜΒΟΥΛΩΝ ΕΠΙΧΕΙΡΗΣΕΩΝ </t>
    </r>
    <r>
      <rPr>
        <b/>
        <sz val="14"/>
        <color theme="1"/>
        <rFont val="Times New Roman"/>
        <family val="1"/>
        <charset val="161"/>
      </rPr>
      <t>"KLM Ι.Κ.Ε"</t>
    </r>
  </si>
  <si>
    <t>ΠΑΡΑΣΤΑΤΙΚΑ-ΔΗΛΩΤΙΚΑ - ΛΟΓΙΣΤΙΚΩΝ ΓΕΟΝΟΤΩΝ</t>
  </si>
  <si>
    <t>ΟΛΟΥΣ ΤΟΥΣ ΛΟΓΑΡΙΑΣΜΟΥΣ ΜΕ ΥΠΟΛΟΙΠΑ ΚΑΤΆ ΤΗΝ 31/12/2022</t>
  </si>
  <si>
    <t>ΚΟΣΤΟΣ ΚΤΗΣΗΣ=</t>
  </si>
  <si>
    <t>ΠΕΡΙΟΥΣΙΑ</t>
  </si>
  <si>
    <t>ΥΠΟΧΡΕΩΣΕΙΣ</t>
  </si>
  <si>
    <t>ΚΑΘΑΡΗ ΠΕΡΙΟΥΣΙΑ</t>
  </si>
  <si>
    <t>ΕΝΡΓΗΤΙΚΟ</t>
  </si>
  <si>
    <t>ΠΑΘΗΤΙΚΌ</t>
  </si>
  <si>
    <t>Π+ΚΘ</t>
  </si>
  <si>
    <t xml:space="preserve"> -Π=</t>
  </si>
  <si>
    <t>ΠΛΗΡΩΜΗ ΜΙΣΘΙΩΝ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</si>
</sst>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Δ_ρ_χ_-;\-* #,##0\ _Δ_ρ_χ_-;_-* &quot;-&quot;??\ _Δ_ρ_χ_-;_-@_-"/>
    <numFmt numFmtId="167" formatCode="#,##0;[Red]\(#,##0\)"/>
  </numFmts>
  <fonts count="3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u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1"/>
      <color theme="9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b/>
      <sz val="11"/>
      <color theme="9" tint="-0.249977111117893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i/>
      <sz val="10"/>
      <color rgb="FFFF0000"/>
      <name val="Times New Roman"/>
      <family val="1"/>
      <charset val="161"/>
    </font>
    <font>
      <i/>
      <sz val="10"/>
      <color theme="9" tint="-0.249977111117893"/>
      <name val="Times New Roman"/>
      <family val="1"/>
      <charset val="161"/>
    </font>
    <font>
      <b/>
      <i/>
      <sz val="14"/>
      <color theme="9" tint="-0.24997711111789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43" fontId="0" fillId="0" borderId="0" xfId="1" applyFont="1"/>
    <xf numFmtId="43" fontId="0" fillId="0" borderId="6" xfId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43" fontId="0" fillId="0" borderId="0" xfId="0" applyNumberFormat="1"/>
    <xf numFmtId="0" fontId="3" fillId="0" borderId="1" xfId="0" applyFont="1" applyBorder="1"/>
    <xf numFmtId="0" fontId="0" fillId="8" borderId="0" xfId="0" applyFill="1"/>
    <xf numFmtId="0" fontId="0" fillId="8" borderId="1" xfId="0" applyFill="1" applyBorder="1" applyAlignment="1">
      <alignment horizontal="center"/>
    </xf>
    <xf numFmtId="43" fontId="0" fillId="0" borderId="6" xfId="0" applyNumberFormat="1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8" xfId="0" applyFont="1" applyBorder="1"/>
    <xf numFmtId="43" fontId="2" fillId="0" borderId="8" xfId="0" applyNumberFormat="1" applyFont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2" fillId="0" borderId="6" xfId="0" applyNumberFormat="1" applyFont="1" applyBorder="1"/>
    <xf numFmtId="43" fontId="2" fillId="0" borderId="9" xfId="0" applyNumberFormat="1" applyFont="1" applyBorder="1"/>
    <xf numFmtId="0" fontId="0" fillId="9" borderId="0" xfId="0" applyFill="1"/>
    <xf numFmtId="14" fontId="0" fillId="0" borderId="0" xfId="0" applyNumberFormat="1"/>
    <xf numFmtId="0" fontId="0" fillId="0" borderId="10" xfId="0" applyBorder="1"/>
    <xf numFmtId="0" fontId="7" fillId="0" borderId="0" xfId="0" applyFont="1"/>
    <xf numFmtId="14" fontId="7" fillId="0" borderId="0" xfId="0" applyNumberFormat="1" applyFont="1"/>
    <xf numFmtId="0" fontId="7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9" borderId="11" xfId="0" applyFill="1" applyBorder="1"/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2" fillId="0" borderId="19" xfId="0" applyFont="1" applyBorder="1"/>
    <xf numFmtId="0" fontId="0" fillId="0" borderId="21" xfId="0" applyBorder="1"/>
    <xf numFmtId="0" fontId="0" fillId="0" borderId="21" xfId="0" applyBorder="1" applyAlignment="1">
      <alignment horizontal="right"/>
    </xf>
    <xf numFmtId="0" fontId="3" fillId="0" borderId="2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9" borderId="0" xfId="0" applyFont="1" applyFill="1"/>
    <xf numFmtId="0" fontId="3" fillId="0" borderId="0" xfId="0" applyFont="1"/>
    <xf numFmtId="0" fontId="3" fillId="9" borderId="21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2" fillId="0" borderId="0" xfId="0" applyFont="1"/>
    <xf numFmtId="0" fontId="7" fillId="0" borderId="10" xfId="0" applyFont="1" applyBorder="1" applyAlignment="1">
      <alignment horizontal="right"/>
    </xf>
    <xf numFmtId="0" fontId="7" fillId="0" borderId="28" xfId="0" applyFont="1" applyBorder="1"/>
    <xf numFmtId="0" fontId="7" fillId="0" borderId="29" xfId="0" applyFont="1" applyBorder="1"/>
    <xf numFmtId="0" fontId="7" fillId="0" borderId="11" xfId="0" applyFont="1" applyBorder="1"/>
    <xf numFmtId="0" fontId="7" fillId="0" borderId="14" xfId="0" applyFont="1" applyBorder="1" applyAlignment="1">
      <alignment horizontal="right"/>
    </xf>
    <xf numFmtId="0" fontId="7" fillId="0" borderId="16" xfId="0" applyFont="1" applyBorder="1"/>
    <xf numFmtId="14" fontId="7" fillId="0" borderId="18" xfId="1" applyNumberFormat="1" applyFont="1" applyBorder="1"/>
    <xf numFmtId="165" fontId="7" fillId="0" borderId="0" xfId="0" applyNumberFormat="1" applyFont="1"/>
    <xf numFmtId="165" fontId="7" fillId="0" borderId="0" xfId="1" applyNumberFormat="1" applyFont="1"/>
    <xf numFmtId="165" fontId="7" fillId="0" borderId="5" xfId="1" applyNumberFormat="1" applyFont="1" applyBorder="1"/>
    <xf numFmtId="165" fontId="7" fillId="0" borderId="6" xfId="1" applyNumberFormat="1" applyFont="1" applyBorder="1"/>
    <xf numFmtId="165" fontId="7" fillId="0" borderId="28" xfId="1" applyNumberFormat="1" applyFont="1" applyBorder="1" applyAlignment="1">
      <alignment horizontal="center"/>
    </xf>
    <xf numFmtId="165" fontId="7" fillId="0" borderId="12" xfId="1" applyNumberFormat="1" applyFont="1" applyBorder="1"/>
    <xf numFmtId="165" fontId="7" fillId="0" borderId="13" xfId="1" applyNumberFormat="1" applyFont="1" applyBorder="1"/>
    <xf numFmtId="165" fontId="7" fillId="0" borderId="10" xfId="1" applyNumberFormat="1" applyFont="1" applyBorder="1"/>
    <xf numFmtId="165" fontId="7" fillId="0" borderId="15" xfId="1" applyNumberFormat="1" applyFont="1" applyBorder="1"/>
    <xf numFmtId="165" fontId="7" fillId="0" borderId="17" xfId="1" applyNumberFormat="1" applyFont="1" applyBorder="1"/>
    <xf numFmtId="165" fontId="7" fillId="0" borderId="29" xfId="1" applyNumberFormat="1" applyFont="1" applyBorder="1"/>
    <xf numFmtId="14" fontId="7" fillId="0" borderId="24" xfId="0" applyNumberFormat="1" applyFont="1" applyBorder="1"/>
    <xf numFmtId="0" fontId="7" fillId="0" borderId="14" xfId="0" applyFont="1" applyBorder="1"/>
    <xf numFmtId="14" fontId="7" fillId="0" borderId="15" xfId="1" applyNumberFormat="1" applyFont="1" applyBorder="1"/>
    <xf numFmtId="165" fontId="7" fillId="0" borderId="8" xfId="1" applyNumberFormat="1" applyFont="1" applyBorder="1"/>
    <xf numFmtId="165" fontId="7" fillId="9" borderId="10" xfId="1" applyNumberFormat="1" applyFont="1" applyFill="1" applyBorder="1" applyAlignment="1">
      <alignment horizontal="center"/>
    </xf>
    <xf numFmtId="0" fontId="7" fillId="9" borderId="14" xfId="0" applyFont="1" applyFill="1" applyBorder="1"/>
    <xf numFmtId="165" fontId="7" fillId="9" borderId="15" xfId="1" applyNumberFormat="1" applyFont="1" applyFill="1" applyBorder="1" applyAlignment="1">
      <alignment horizontal="center"/>
    </xf>
    <xf numFmtId="165" fontId="7" fillId="0" borderId="14" xfId="0" applyNumberFormat="1" applyFont="1" applyBorder="1"/>
    <xf numFmtId="0" fontId="7" fillId="0" borderId="30" xfId="0" applyFont="1" applyBorder="1"/>
    <xf numFmtId="165" fontId="7" fillId="0" borderId="31" xfId="1" applyNumberFormat="1" applyFont="1" applyBorder="1"/>
    <xf numFmtId="0" fontId="7" fillId="0" borderId="23" xfId="0" applyFont="1" applyBorder="1"/>
    <xf numFmtId="165" fontId="7" fillId="0" borderId="32" xfId="1" applyNumberFormat="1" applyFont="1" applyBorder="1"/>
    <xf numFmtId="165" fontId="7" fillId="0" borderId="24" xfId="1" applyNumberFormat="1" applyFont="1" applyBorder="1"/>
    <xf numFmtId="165" fontId="7" fillId="0" borderId="0" xfId="1" applyNumberFormat="1" applyFont="1" applyBorder="1"/>
    <xf numFmtId="0" fontId="7" fillId="9" borderId="33" xfId="0" applyFont="1" applyFill="1" applyBorder="1"/>
    <xf numFmtId="165" fontId="7" fillId="9" borderId="4" xfId="1" applyNumberFormat="1" applyFont="1" applyFill="1" applyBorder="1"/>
    <xf numFmtId="9" fontId="0" fillId="0" borderId="0" xfId="0" applyNumberFormat="1"/>
    <xf numFmtId="0" fontId="7" fillId="0" borderId="16" xfId="0" applyFont="1" applyBorder="1" applyAlignment="1">
      <alignment horizontal="right"/>
    </xf>
    <xf numFmtId="165" fontId="7" fillId="0" borderId="28" xfId="1" applyNumberFormat="1" applyFont="1" applyBorder="1"/>
    <xf numFmtId="165" fontId="7" fillId="0" borderId="35" xfId="1" applyNumberFormat="1" applyFont="1" applyBorder="1"/>
    <xf numFmtId="165" fontId="7" fillId="0" borderId="37" xfId="1" applyNumberFormat="1" applyFont="1" applyBorder="1"/>
    <xf numFmtId="0" fontId="7" fillId="0" borderId="36" xfId="0" applyFont="1" applyBorder="1" applyAlignment="1">
      <alignment horizontal="left"/>
    </xf>
    <xf numFmtId="165" fontId="7" fillId="0" borderId="24" xfId="0" applyNumberFormat="1" applyFont="1" applyBorder="1"/>
    <xf numFmtId="0" fontId="7" fillId="0" borderId="14" xfId="0" applyFont="1" applyBorder="1" applyAlignment="1">
      <alignment horizontal="left"/>
    </xf>
    <xf numFmtId="10" fontId="0" fillId="0" borderId="0" xfId="2" applyNumberFormat="1" applyFont="1"/>
    <xf numFmtId="0" fontId="0" fillId="0" borderId="29" xfId="0" applyBorder="1"/>
    <xf numFmtId="0" fontId="0" fillId="0" borderId="43" xfId="0" applyBorder="1"/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10" fontId="0" fillId="0" borderId="43" xfId="0" applyNumberFormat="1" applyBorder="1"/>
    <xf numFmtId="10" fontId="0" fillId="0" borderId="29" xfId="0" applyNumberFormat="1" applyBorder="1"/>
    <xf numFmtId="0" fontId="2" fillId="0" borderId="29" xfId="0" applyFont="1" applyBorder="1"/>
    <xf numFmtId="43" fontId="0" fillId="0" borderId="43" xfId="1" applyFont="1" applyBorder="1"/>
    <xf numFmtId="43" fontId="0" fillId="0" borderId="29" xfId="1" applyFont="1" applyBorder="1"/>
    <xf numFmtId="0" fontId="7" fillId="0" borderId="47" xfId="0" applyFont="1" applyBorder="1"/>
    <xf numFmtId="165" fontId="7" fillId="0" borderId="35" xfId="1" applyNumberFormat="1" applyFont="1" applyBorder="1" applyAlignment="1">
      <alignment horizontal="center"/>
    </xf>
    <xf numFmtId="0" fontId="7" fillId="0" borderId="47" xfId="0" applyFont="1" applyBorder="1" applyAlignment="1">
      <alignment horizontal="right"/>
    </xf>
    <xf numFmtId="43" fontId="0" fillId="0" borderId="0" xfId="1" applyFont="1" applyAlignment="1">
      <alignment horizontal="center"/>
    </xf>
    <xf numFmtId="43" fontId="2" fillId="0" borderId="29" xfId="1" applyFont="1" applyBorder="1"/>
    <xf numFmtId="0" fontId="0" fillId="0" borderId="29" xfId="0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0" fillId="0" borderId="51" xfId="0" applyBorder="1"/>
    <xf numFmtId="0" fontId="0" fillId="0" borderId="52" xfId="0" applyBorder="1"/>
    <xf numFmtId="0" fontId="2" fillId="0" borderId="52" xfId="0" applyFont="1" applyBorder="1"/>
    <xf numFmtId="10" fontId="0" fillId="0" borderId="52" xfId="0" applyNumberFormat="1" applyBorder="1"/>
    <xf numFmtId="43" fontId="0" fillId="0" borderId="52" xfId="1" applyFont="1" applyBorder="1"/>
    <xf numFmtId="43" fontId="2" fillId="0" borderId="52" xfId="1" applyFont="1" applyBorder="1"/>
    <xf numFmtId="43" fontId="2" fillId="0" borderId="53" xfId="1" applyFont="1" applyBorder="1"/>
    <xf numFmtId="8" fontId="0" fillId="0" borderId="0" xfId="0" applyNumberFormat="1"/>
    <xf numFmtId="0" fontId="0" fillId="0" borderId="36" xfId="0" applyBorder="1"/>
    <xf numFmtId="0" fontId="0" fillId="9" borderId="54" xfId="0" applyFill="1" applyBorder="1"/>
    <xf numFmtId="43" fontId="0" fillId="9" borderId="55" xfId="1" applyFont="1" applyFill="1" applyBorder="1" applyAlignment="1">
      <alignment horizontal="center" wrapText="1"/>
    </xf>
    <xf numFmtId="43" fontId="0" fillId="9" borderId="56" xfId="1" applyFont="1" applyFill="1" applyBorder="1" applyAlignment="1">
      <alignment horizontal="center" wrapText="1"/>
    </xf>
    <xf numFmtId="43" fontId="0" fillId="0" borderId="37" xfId="1" applyFont="1" applyBorder="1"/>
    <xf numFmtId="43" fontId="0" fillId="0" borderId="10" xfId="1" applyFont="1" applyBorder="1"/>
    <xf numFmtId="43" fontId="0" fillId="0" borderId="15" xfId="1" applyFont="1" applyBorder="1"/>
    <xf numFmtId="43" fontId="0" fillId="0" borderId="17" xfId="1" applyFont="1" applyBorder="1"/>
    <xf numFmtId="43" fontId="0" fillId="0" borderId="18" xfId="1" applyFont="1" applyBorder="1"/>
    <xf numFmtId="0" fontId="0" fillId="0" borderId="19" xfId="0" applyBorder="1"/>
    <xf numFmtId="43" fontId="0" fillId="0" borderId="48" xfId="1" applyFont="1" applyBorder="1"/>
    <xf numFmtId="0" fontId="0" fillId="0" borderId="20" xfId="0" applyBorder="1"/>
    <xf numFmtId="43" fontId="0" fillId="0" borderId="22" xfId="0" applyNumberFormat="1" applyBorder="1"/>
    <xf numFmtId="43" fontId="0" fillId="0" borderId="22" xfId="1" applyFont="1" applyBorder="1"/>
    <xf numFmtId="0" fontId="0" fillId="11" borderId="0" xfId="0" applyFill="1"/>
    <xf numFmtId="0" fontId="0" fillId="0" borderId="25" xfId="0" applyBorder="1"/>
    <xf numFmtId="0" fontId="0" fillId="12" borderId="57" xfId="0" applyFill="1" applyBorder="1"/>
    <xf numFmtId="0" fontId="0" fillId="12" borderId="0" xfId="0" applyFill="1"/>
    <xf numFmtId="43" fontId="0" fillId="0" borderId="5" xfId="0" applyNumberFormat="1" applyBorder="1"/>
    <xf numFmtId="0" fontId="0" fillId="0" borderId="1" xfId="0" applyBorder="1" applyAlignment="1">
      <alignment horizontal="center"/>
    </xf>
    <xf numFmtId="0" fontId="0" fillId="13" borderId="0" xfId="0" applyFill="1"/>
    <xf numFmtId="0" fontId="0" fillId="0" borderId="8" xfId="0" applyBorder="1"/>
    <xf numFmtId="43" fontId="0" fillId="0" borderId="8" xfId="1" applyFont="1" applyBorder="1"/>
    <xf numFmtId="0" fontId="0" fillId="4" borderId="59" xfId="0" applyFill="1" applyBorder="1"/>
    <xf numFmtId="0" fontId="0" fillId="14" borderId="57" xfId="0" applyFill="1" applyBorder="1"/>
    <xf numFmtId="0" fontId="0" fillId="4" borderId="58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23" xfId="0" applyFill="1" applyBorder="1"/>
    <xf numFmtId="165" fontId="0" fillId="0" borderId="0" xfId="1" applyNumberFormat="1" applyFont="1"/>
    <xf numFmtId="165" fontId="0" fillId="0" borderId="8" xfId="0" applyNumberFormat="1" applyBorder="1"/>
    <xf numFmtId="43" fontId="0" fillId="0" borderId="8" xfId="0" applyNumberFormat="1" applyBorder="1"/>
    <xf numFmtId="165" fontId="0" fillId="0" borderId="8" xfId="1" applyNumberFormat="1" applyFont="1" applyBorder="1"/>
    <xf numFmtId="43" fontId="0" fillId="0" borderId="61" xfId="1" applyFont="1" applyBorder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3" fontId="0" fillId="0" borderId="0" xfId="0" applyNumberFormat="1" applyAlignment="1">
      <alignment horizontal="right" wrapText="1"/>
    </xf>
    <xf numFmtId="3" fontId="0" fillId="0" borderId="0" xfId="0" applyNumberFormat="1"/>
    <xf numFmtId="0" fontId="0" fillId="0" borderId="22" xfId="0" applyBorder="1"/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166" fontId="0" fillId="0" borderId="22" xfId="1" applyNumberFormat="1" applyFont="1" applyBorder="1"/>
    <xf numFmtId="3" fontId="0" fillId="0" borderId="21" xfId="0" applyNumberFormat="1" applyBorder="1"/>
    <xf numFmtId="0" fontId="0" fillId="0" borderId="50" xfId="0" applyBorder="1"/>
    <xf numFmtId="166" fontId="0" fillId="0" borderId="0" xfId="1" applyNumberFormat="1" applyFont="1"/>
    <xf numFmtId="3" fontId="0" fillId="0" borderId="22" xfId="0" applyNumberFormat="1" applyBorder="1"/>
    <xf numFmtId="0" fontId="0" fillId="0" borderId="32" xfId="0" applyBorder="1" applyAlignment="1">
      <alignment horizontal="right"/>
    </xf>
    <xf numFmtId="166" fontId="0" fillId="0" borderId="32" xfId="1" applyNumberFormat="1" applyFont="1" applyBorder="1"/>
    <xf numFmtId="3" fontId="0" fillId="0" borderId="24" xfId="0" applyNumberFormat="1" applyBorder="1"/>
    <xf numFmtId="0" fontId="14" fillId="0" borderId="20" xfId="0" applyFont="1" applyBorder="1" applyAlignment="1">
      <alignment wrapText="1"/>
    </xf>
    <xf numFmtId="0" fontId="0" fillId="0" borderId="22" xfId="0" applyBorder="1" applyAlignment="1">
      <alignment wrapText="1"/>
    </xf>
    <xf numFmtId="0" fontId="14" fillId="0" borderId="22" xfId="0" applyFont="1" applyBorder="1" applyAlignment="1">
      <alignment wrapText="1"/>
    </xf>
    <xf numFmtId="166" fontId="0" fillId="0" borderId="24" xfId="1" applyNumberFormat="1" applyFont="1" applyBorder="1"/>
    <xf numFmtId="3" fontId="0" fillId="0" borderId="62" xfId="0" applyNumberFormat="1" applyBorder="1"/>
    <xf numFmtId="0" fontId="0" fillId="0" borderId="63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/>
    <xf numFmtId="0" fontId="0" fillId="0" borderId="64" xfId="0" applyBorder="1"/>
    <xf numFmtId="3" fontId="0" fillId="0" borderId="23" xfId="0" applyNumberFormat="1" applyBorder="1"/>
    <xf numFmtId="0" fontId="0" fillId="0" borderId="53" xfId="0" applyBorder="1"/>
    <xf numFmtId="3" fontId="0" fillId="0" borderId="64" xfId="0" applyNumberFormat="1" applyBorder="1"/>
    <xf numFmtId="0" fontId="0" fillId="0" borderId="23" xfId="0" applyBorder="1"/>
    <xf numFmtId="0" fontId="0" fillId="0" borderId="32" xfId="0" applyBorder="1" applyAlignment="1">
      <alignment wrapText="1"/>
    </xf>
    <xf numFmtId="0" fontId="0" fillId="0" borderId="32" xfId="0" applyBorder="1"/>
    <xf numFmtId="3" fontId="0" fillId="0" borderId="32" xfId="0" applyNumberFormat="1" applyBorder="1"/>
    <xf numFmtId="3" fontId="0" fillId="0" borderId="35" xfId="0" applyNumberFormat="1" applyBorder="1"/>
    <xf numFmtId="3" fontId="0" fillId="0" borderId="50" xfId="0" applyNumberFormat="1" applyBorder="1"/>
    <xf numFmtId="3" fontId="0" fillId="0" borderId="5" xfId="0" applyNumberFormat="1" applyBorder="1"/>
    <xf numFmtId="0" fontId="0" fillId="0" borderId="35" xfId="0" applyBorder="1"/>
    <xf numFmtId="3" fontId="0" fillId="0" borderId="6" xfId="0" applyNumberFormat="1" applyBorder="1"/>
    <xf numFmtId="0" fontId="0" fillId="0" borderId="66" xfId="0" applyBorder="1"/>
    <xf numFmtId="0" fontId="14" fillId="0" borderId="0" xfId="0" applyFont="1"/>
    <xf numFmtId="3" fontId="0" fillId="0" borderId="8" xfId="0" applyNumberFormat="1" applyBorder="1"/>
    <xf numFmtId="4" fontId="0" fillId="0" borderId="0" xfId="0" applyNumberFormat="1"/>
    <xf numFmtId="0" fontId="14" fillId="0" borderId="1" xfId="0" applyFont="1" applyBorder="1"/>
    <xf numFmtId="3" fontId="0" fillId="3" borderId="1" xfId="0" applyNumberFormat="1" applyFill="1" applyBorder="1"/>
    <xf numFmtId="0" fontId="0" fillId="3" borderId="1" xfId="0" applyFill="1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4" xfId="0" applyBorder="1" applyAlignment="1">
      <alignment wrapText="1"/>
    </xf>
    <xf numFmtId="3" fontId="0" fillId="3" borderId="0" xfId="0" applyNumberFormat="1" applyFill="1"/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167" fontId="15" fillId="0" borderId="0" xfId="0" applyNumberFormat="1" applyFont="1"/>
    <xf numFmtId="3" fontId="15" fillId="0" borderId="0" xfId="0" applyNumberFormat="1" applyFont="1"/>
    <xf numFmtId="167" fontId="15" fillId="0" borderId="22" xfId="0" applyNumberFormat="1" applyFont="1" applyBorder="1"/>
    <xf numFmtId="167" fontId="0" fillId="0" borderId="31" xfId="0" applyNumberFormat="1" applyBorder="1"/>
    <xf numFmtId="0" fontId="0" fillId="0" borderId="24" xfId="0" applyBorder="1"/>
    <xf numFmtId="0" fontId="0" fillId="0" borderId="21" xfId="0" applyBorder="1" applyAlignment="1">
      <alignment horizontal="left"/>
    </xf>
    <xf numFmtId="0" fontId="15" fillId="0" borderId="22" xfId="0" applyFont="1" applyBorder="1"/>
    <xf numFmtId="0" fontId="15" fillId="0" borderId="0" xfId="0" applyFont="1"/>
    <xf numFmtId="3" fontId="0" fillId="0" borderId="31" xfId="0" applyNumberFormat="1" applyBorder="1"/>
    <xf numFmtId="167" fontId="15" fillId="0" borderId="20" xfId="0" applyNumberFormat="1" applyFont="1" applyBorder="1"/>
    <xf numFmtId="0" fontId="14" fillId="9" borderId="0" xfId="0" applyFont="1" applyFill="1"/>
    <xf numFmtId="3" fontId="0" fillId="9" borderId="0" xfId="0" applyNumberFormat="1" applyFill="1"/>
    <xf numFmtId="0" fontId="1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4" fillId="9" borderId="0" xfId="0" applyFont="1" applyFill="1" applyAlignment="1">
      <alignment wrapText="1"/>
    </xf>
    <xf numFmtId="3" fontId="0" fillId="9" borderId="0" xfId="0" applyNumberFormat="1" applyFill="1" applyAlignment="1">
      <alignment horizontal="right" wrapText="1"/>
    </xf>
    <xf numFmtId="0" fontId="14" fillId="8" borderId="0" xfId="0" applyFont="1" applyFill="1"/>
    <xf numFmtId="3" fontId="0" fillId="8" borderId="0" xfId="0" applyNumberFormat="1" applyFill="1"/>
    <xf numFmtId="0" fontId="0" fillId="8" borderId="0" xfId="0" applyFill="1" applyAlignment="1">
      <alignment wrapText="1"/>
    </xf>
    <xf numFmtId="3" fontId="0" fillId="8" borderId="0" xfId="0" applyNumberFormat="1" applyFill="1" applyAlignment="1">
      <alignment horizontal="right" wrapText="1"/>
    </xf>
    <xf numFmtId="0" fontId="0" fillId="3" borderId="0" xfId="0" applyFill="1"/>
    <xf numFmtId="3" fontId="0" fillId="11" borderId="0" xfId="0" applyNumberFormat="1" applyFill="1"/>
    <xf numFmtId="0" fontId="0" fillId="11" borderId="0" xfId="0" applyFill="1" applyAlignment="1">
      <alignment wrapText="1"/>
    </xf>
    <xf numFmtId="3" fontId="0" fillId="11" borderId="0" xfId="0" applyNumberFormat="1" applyFill="1" applyAlignment="1">
      <alignment horizontal="right" wrapText="1"/>
    </xf>
    <xf numFmtId="0" fontId="0" fillId="10" borderId="0" xfId="0" applyFill="1" applyAlignment="1">
      <alignment wrapText="1"/>
    </xf>
    <xf numFmtId="3" fontId="0" fillId="10" borderId="0" xfId="0" applyNumberFormat="1" applyFill="1" applyAlignment="1">
      <alignment horizontal="right" wrapText="1"/>
    </xf>
    <xf numFmtId="3" fontId="0" fillId="10" borderId="0" xfId="0" applyNumberFormat="1" applyFill="1"/>
    <xf numFmtId="0" fontId="0" fillId="10" borderId="0" xfId="0" applyFill="1"/>
    <xf numFmtId="0" fontId="14" fillId="0" borderId="42" xfId="0" applyFont="1" applyBorder="1"/>
    <xf numFmtId="0" fontId="0" fillId="0" borderId="42" xfId="0" applyBorder="1"/>
    <xf numFmtId="0" fontId="0" fillId="0" borderId="42" xfId="0" applyBorder="1" applyAlignment="1">
      <alignment horizontal="center"/>
    </xf>
    <xf numFmtId="3" fontId="0" fillId="0" borderId="42" xfId="0" applyNumberFormat="1" applyBorder="1"/>
    <xf numFmtId="0" fontId="0" fillId="15" borderId="0" xfId="0" applyFill="1" applyAlignment="1">
      <alignment wrapText="1"/>
    </xf>
    <xf numFmtId="3" fontId="0" fillId="15" borderId="0" xfId="0" applyNumberFormat="1" applyFill="1" applyAlignment="1">
      <alignment horizontal="right" wrapText="1"/>
    </xf>
    <xf numFmtId="0" fontId="0" fillId="15" borderId="0" xfId="0" applyFill="1" applyAlignment="1">
      <alignment horizontal="center"/>
    </xf>
    <xf numFmtId="3" fontId="0" fillId="15" borderId="0" xfId="0" applyNumberFormat="1" applyFill="1"/>
    <xf numFmtId="3" fontId="0" fillId="5" borderId="0" xfId="0" applyNumberFormat="1" applyFill="1"/>
    <xf numFmtId="0" fontId="0" fillId="5" borderId="0" xfId="0" applyFill="1" applyAlignment="1">
      <alignment wrapText="1"/>
    </xf>
    <xf numFmtId="3" fontId="0" fillId="5" borderId="0" xfId="0" applyNumberFormat="1" applyFill="1" applyAlignment="1">
      <alignment horizontal="right" wrapText="1"/>
    </xf>
    <xf numFmtId="0" fontId="0" fillId="5" borderId="0" xfId="0" applyFill="1" applyAlignment="1">
      <alignment horizontal="center"/>
    </xf>
    <xf numFmtId="3" fontId="0" fillId="16" borderId="0" xfId="0" applyNumberFormat="1" applyFill="1"/>
    <xf numFmtId="0" fontId="0" fillId="16" borderId="0" xfId="0" applyFill="1" applyAlignment="1">
      <alignment wrapText="1"/>
    </xf>
    <xf numFmtId="3" fontId="0" fillId="16" borderId="0" xfId="0" applyNumberFormat="1" applyFill="1" applyAlignment="1">
      <alignment horizontal="right" wrapText="1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2" xfId="0" applyNumberFormat="1" applyBorder="1"/>
    <xf numFmtId="0" fontId="0" fillId="15" borderId="0" xfId="0" applyFill="1" applyAlignment="1">
      <alignment horizontal="right"/>
    </xf>
    <xf numFmtId="3" fontId="15" fillId="15" borderId="0" xfId="0" applyNumberFormat="1" applyFont="1" applyFill="1"/>
    <xf numFmtId="0" fontId="0" fillId="5" borderId="0" xfId="0" applyFill="1" applyAlignment="1">
      <alignment horizontal="right"/>
    </xf>
    <xf numFmtId="3" fontId="15" fillId="5" borderId="0" xfId="0" applyNumberFormat="1" applyFont="1" applyFill="1"/>
    <xf numFmtId="0" fontId="0" fillId="16" borderId="0" xfId="0" applyFill="1" applyAlignment="1">
      <alignment horizontal="right"/>
    </xf>
    <xf numFmtId="167" fontId="15" fillId="16" borderId="0" xfId="0" applyNumberFormat="1" applyFont="1" applyFill="1"/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167" fontId="0" fillId="17" borderId="8" xfId="0" applyNumberFormat="1" applyFill="1" applyBorder="1"/>
    <xf numFmtId="3" fontId="0" fillId="17" borderId="0" xfId="0" applyNumberFormat="1" applyFill="1"/>
    <xf numFmtId="167" fontId="0" fillId="17" borderId="0" xfId="0" applyNumberFormat="1" applyFill="1"/>
    <xf numFmtId="3" fontId="0" fillId="17" borderId="8" xfId="0" applyNumberFormat="1" applyFill="1" applyBorder="1"/>
    <xf numFmtId="3" fontId="0" fillId="0" borderId="0" xfId="0" applyNumberFormat="1" applyAlignment="1">
      <alignment horizontal="right"/>
    </xf>
    <xf numFmtId="167" fontId="0" fillId="0" borderId="8" xfId="0" applyNumberFormat="1" applyBorder="1"/>
    <xf numFmtId="0" fontId="0" fillId="0" borderId="48" xfId="0" applyBorder="1"/>
    <xf numFmtId="167" fontId="0" fillId="0" borderId="0" xfId="0" applyNumberFormat="1"/>
    <xf numFmtId="3" fontId="0" fillId="0" borderId="20" xfId="0" applyNumberFormat="1" applyBorder="1"/>
    <xf numFmtId="0" fontId="0" fillId="0" borderId="0" xfId="0" applyAlignment="1">
      <alignment horizontal="right" wrapText="1"/>
    </xf>
    <xf numFmtId="16" fontId="4" fillId="0" borderId="0" xfId="0" applyNumberFormat="1" applyFont="1" applyAlignment="1">
      <alignment horizontal="center"/>
    </xf>
    <xf numFmtId="43" fontId="0" fillId="0" borderId="21" xfId="1" applyFont="1" applyBorder="1"/>
    <xf numFmtId="43" fontId="0" fillId="0" borderId="5" xfId="1" applyFont="1" applyBorder="1"/>
    <xf numFmtId="43" fontId="0" fillId="0" borderId="35" xfId="1" applyFont="1" applyBorder="1"/>
    <xf numFmtId="43" fontId="0" fillId="0" borderId="23" xfId="1" applyFont="1" applyBorder="1"/>
    <xf numFmtId="43" fontId="0" fillId="0" borderId="66" xfId="1" applyFont="1" applyBorder="1"/>
    <xf numFmtId="43" fontId="0" fillId="0" borderId="32" xfId="1" applyFont="1" applyBorder="1"/>
    <xf numFmtId="43" fontId="0" fillId="0" borderId="53" xfId="1" applyFont="1" applyBorder="1"/>
    <xf numFmtId="43" fontId="4" fillId="0" borderId="0" xfId="1" applyFont="1" applyAlignment="1">
      <alignment horizontal="center"/>
    </xf>
    <xf numFmtId="43" fontId="0" fillId="0" borderId="7" xfId="1" applyFont="1" applyBorder="1"/>
    <xf numFmtId="3" fontId="0" fillId="0" borderId="0" xfId="0" applyNumberFormat="1" applyAlignment="1">
      <alignment horizontal="left"/>
    </xf>
    <xf numFmtId="43" fontId="0" fillId="9" borderId="0" xfId="1" applyFont="1" applyFill="1"/>
    <xf numFmtId="43" fontId="0" fillId="9" borderId="6" xfId="1" applyFont="1" applyFill="1" applyBorder="1"/>
    <xf numFmtId="3" fontId="12" fillId="0" borderId="57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vertical="center" wrapText="1"/>
    </xf>
    <xf numFmtId="3" fontId="0" fillId="2" borderId="4" xfId="0" applyNumberFormat="1" applyFill="1" applyBorder="1"/>
    <xf numFmtId="3" fontId="0" fillId="0" borderId="33" xfId="0" applyNumberFormat="1" applyBorder="1"/>
    <xf numFmtId="3" fontId="0" fillId="2" borderId="0" xfId="0" applyNumberFormat="1" applyFill="1"/>
    <xf numFmtId="3" fontId="0" fillId="0" borderId="7" xfId="0" applyNumberFormat="1" applyBorder="1"/>
    <xf numFmtId="3" fontId="0" fillId="2" borderId="5" xfId="0" applyNumberFormat="1" applyFill="1" applyBorder="1"/>
    <xf numFmtId="3" fontId="0" fillId="2" borderId="33" xfId="0" applyNumberFormat="1" applyFill="1" applyBorder="1"/>
    <xf numFmtId="3" fontId="0" fillId="2" borderId="8" xfId="0" applyNumberFormat="1" applyFill="1" applyBorder="1"/>
    <xf numFmtId="3" fontId="0" fillId="13" borderId="0" xfId="0" applyNumberFormat="1" applyFill="1"/>
    <xf numFmtId="3" fontId="0" fillId="13" borderId="0" xfId="0" applyNumberFormat="1" applyFill="1" applyAlignment="1">
      <alignment horizontal="center"/>
    </xf>
    <xf numFmtId="3" fontId="0" fillId="0" borderId="9" xfId="0" applyNumberFormat="1" applyBorder="1"/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3" fontId="0" fillId="0" borderId="1" xfId="0" applyNumberFormat="1" applyBorder="1" applyAlignment="1">
      <alignment horizontal="right"/>
    </xf>
    <xf numFmtId="0" fontId="0" fillId="0" borderId="67" xfId="0" applyBorder="1"/>
    <xf numFmtId="0" fontId="15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43" fontId="0" fillId="0" borderId="1" xfId="1" applyFont="1" applyBorder="1"/>
    <xf numFmtId="9" fontId="0" fillId="0" borderId="0" xfId="2" applyFont="1"/>
    <xf numFmtId="165" fontId="0" fillId="0" borderId="67" xfId="1" applyNumberFormat="1" applyFont="1" applyBorder="1"/>
    <xf numFmtId="165" fontId="3" fillId="0" borderId="0" xfId="1" applyNumberFormat="1" applyFont="1"/>
    <xf numFmtId="0" fontId="16" fillId="0" borderId="0" xfId="0" applyFont="1"/>
    <xf numFmtId="0" fontId="0" fillId="6" borderId="2" xfId="0" applyFill="1" applyBorder="1"/>
    <xf numFmtId="0" fontId="0" fillId="7" borderId="2" xfId="0" applyFill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1" fillId="0" borderId="0" xfId="0" applyFont="1"/>
    <xf numFmtId="0" fontId="0" fillId="7" borderId="0" xfId="0" applyFill="1"/>
    <xf numFmtId="0" fontId="20" fillId="0" borderId="0" xfId="0" applyFont="1" applyAlignment="1">
      <alignment horizontal="left"/>
    </xf>
    <xf numFmtId="0" fontId="0" fillId="0" borderId="9" xfId="0" applyBorder="1"/>
    <xf numFmtId="0" fontId="2" fillId="6" borderId="0" xfId="0" applyFont="1" applyFill="1" applyAlignment="1">
      <alignment horizontal="center"/>
    </xf>
    <xf numFmtId="165" fontId="7" fillId="0" borderId="9" xfId="1" applyNumberFormat="1" applyFont="1" applyBorder="1"/>
    <xf numFmtId="165" fontId="7" fillId="0" borderId="68" xfId="0" applyNumberFormat="1" applyFont="1" applyBorder="1"/>
    <xf numFmtId="0" fontId="23" fillId="0" borderId="0" xfId="0" applyFont="1"/>
    <xf numFmtId="165" fontId="23" fillId="0" borderId="0" xfId="1" applyNumberFormat="1" applyFont="1"/>
    <xf numFmtId="165" fontId="7" fillId="0" borderId="0" xfId="1" applyNumberFormat="1" applyFont="1" applyAlignment="1">
      <alignment horizontal="center"/>
    </xf>
    <xf numFmtId="165" fontId="23" fillId="0" borderId="6" xfId="1" applyNumberFormat="1" applyFont="1" applyBorder="1"/>
    <xf numFmtId="165" fontId="23" fillId="0" borderId="0" xfId="1" applyNumberFormat="1" applyFont="1" applyBorder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30" fillId="0" borderId="0" xfId="0" applyFont="1"/>
    <xf numFmtId="43" fontId="0" fillId="0" borderId="20" xfId="1" applyFont="1" applyBorder="1"/>
    <xf numFmtId="43" fontId="0" fillId="0" borderId="0" xfId="1" applyFont="1" applyBorder="1"/>
    <xf numFmtId="43" fontId="0" fillId="0" borderId="24" xfId="1" applyFont="1" applyBorder="1"/>
    <xf numFmtId="0" fontId="21" fillId="0" borderId="0" xfId="0" applyFont="1" applyAlignment="1">
      <alignment horizontal="center"/>
    </xf>
    <xf numFmtId="43" fontId="0" fillId="0" borderId="0" xfId="1" applyFont="1" applyFill="1" applyBorder="1"/>
    <xf numFmtId="43" fontId="0" fillId="3" borderId="22" xfId="1" applyFont="1" applyFill="1" applyBorder="1"/>
    <xf numFmtId="43" fontId="0" fillId="3" borderId="48" xfId="1" applyFont="1" applyFill="1" applyBorder="1"/>
    <xf numFmtId="164" fontId="0" fillId="3" borderId="27" xfId="0" applyNumberFormat="1" applyFill="1" applyBorder="1"/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2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22" fillId="7" borderId="0" xfId="0" applyFont="1" applyFill="1"/>
    <xf numFmtId="0" fontId="0" fillId="6" borderId="64" xfId="0" applyFill="1" applyBorder="1" applyAlignment="1">
      <alignment horizontal="center"/>
    </xf>
    <xf numFmtId="43" fontId="0" fillId="0" borderId="50" xfId="0" applyNumberFormat="1" applyBorder="1"/>
    <xf numFmtId="0" fontId="0" fillId="8" borderId="64" xfId="0" applyFill="1" applyBorder="1" applyAlignment="1">
      <alignment horizontal="center"/>
    </xf>
    <xf numFmtId="16" fontId="4" fillId="0" borderId="0" xfId="0" applyNumberFormat="1" applyFont="1"/>
    <xf numFmtId="0" fontId="0" fillId="0" borderId="37" xfId="0" applyBorder="1"/>
    <xf numFmtId="0" fontId="31" fillId="0" borderId="0" xfId="0" applyFont="1"/>
    <xf numFmtId="0" fontId="6" fillId="7" borderId="0" xfId="0" applyFont="1" applyFill="1"/>
    <xf numFmtId="0" fontId="2" fillId="7" borderId="0" xfId="0" applyFont="1" applyFill="1"/>
    <xf numFmtId="0" fontId="32" fillId="7" borderId="0" xfId="0" applyFont="1" applyFill="1"/>
    <xf numFmtId="0" fontId="18" fillId="7" borderId="0" xfId="0" applyFont="1" applyFill="1"/>
    <xf numFmtId="3" fontId="0" fillId="7" borderId="0" xfId="0" applyNumberFormat="1" applyFill="1"/>
    <xf numFmtId="0" fontId="2" fillId="7" borderId="1" xfId="0" applyFont="1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16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0" fillId="7" borderId="48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2" borderId="65" xfId="0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8" fillId="9" borderId="20" xfId="0" applyFont="1" applyFill="1" applyBorder="1" applyAlignment="1">
      <alignment horizontal="center" textRotation="90"/>
    </xf>
    <xf numFmtId="0" fontId="8" fillId="9" borderId="22" xfId="0" applyFont="1" applyFill="1" applyBorder="1" applyAlignment="1">
      <alignment horizontal="center" textRotation="90"/>
    </xf>
    <xf numFmtId="0" fontId="8" fillId="9" borderId="24" xfId="0" applyFont="1" applyFill="1" applyBorder="1" applyAlignment="1">
      <alignment horizontal="center" textRotation="90"/>
    </xf>
    <xf numFmtId="0" fontId="10" fillId="7" borderId="0" xfId="0" applyFont="1" applyFill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165" fontId="7" fillId="9" borderId="33" xfId="1" applyNumberFormat="1" applyFont="1" applyFill="1" applyBorder="1" applyAlignment="1">
      <alignment horizontal="right"/>
    </xf>
    <xf numFmtId="165" fontId="7" fillId="9" borderId="34" xfId="1" applyNumberFormat="1" applyFont="1" applyFill="1" applyBorder="1" applyAlignment="1">
      <alignment horizontal="right"/>
    </xf>
    <xf numFmtId="0" fontId="12" fillId="9" borderId="0" xfId="0" applyFont="1" applyFill="1" applyAlignment="1">
      <alignment horizontal="center"/>
    </xf>
    <xf numFmtId="165" fontId="12" fillId="9" borderId="0" xfId="1" applyNumberFormat="1" applyFont="1" applyFill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2" fillId="9" borderId="44" xfId="0" applyFont="1" applyFill="1" applyBorder="1" applyAlignment="1">
      <alignment horizontal="center"/>
    </xf>
    <xf numFmtId="0" fontId="12" fillId="9" borderId="45" xfId="0" applyFont="1" applyFill="1" applyBorder="1" applyAlignment="1">
      <alignment horizontal="center"/>
    </xf>
    <xf numFmtId="0" fontId="12" fillId="9" borderId="46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0" fillId="7" borderId="59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10" borderId="0" xfId="0" applyFill="1" applyAlignment="1">
      <alignment horizontal="center"/>
    </xf>
    <xf numFmtId="0" fontId="0" fillId="12" borderId="0" xfId="0" applyFill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14" borderId="58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0" fillId="9" borderId="0" xfId="0" applyFill="1" applyAlignment="1">
      <alignment horizontal="right"/>
    </xf>
    <xf numFmtId="0" fontId="14" fillId="0" borderId="1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6" fillId="0" borderId="58" xfId="0" applyFont="1" applyBorder="1" applyAlignment="1">
      <alignment horizontal="left" wrapText="1"/>
    </xf>
    <xf numFmtId="0" fontId="16" fillId="0" borderId="59" xfId="0" applyFont="1" applyBorder="1" applyAlignment="1">
      <alignment horizontal="left" wrapText="1"/>
    </xf>
    <xf numFmtId="0" fontId="16" fillId="0" borderId="60" xfId="0" applyFont="1" applyBorder="1" applyAlignment="1">
      <alignment horizontal="left" wrapText="1"/>
    </xf>
    <xf numFmtId="0" fontId="16" fillId="0" borderId="58" xfId="0" applyFont="1" applyBorder="1" applyAlignment="1">
      <alignment horizontal="left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7" fillId="7" borderId="58" xfId="0" applyFont="1" applyFill="1" applyBorder="1" applyAlignment="1">
      <alignment horizontal="center"/>
    </xf>
    <xf numFmtId="0" fontId="17" fillId="7" borderId="59" xfId="0" applyFont="1" applyFill="1" applyBorder="1" applyAlignment="1">
      <alignment horizontal="center"/>
    </xf>
    <xf numFmtId="0" fontId="17" fillId="7" borderId="60" xfId="0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65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64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0" xfId="0" applyFill="1" applyAlignment="1">
      <alignment wrapText="1"/>
    </xf>
    <xf numFmtId="0" fontId="0" fillId="7" borderId="0" xfId="0" applyFill="1"/>
    <xf numFmtId="0" fontId="2" fillId="8" borderId="0" xfId="0" applyFont="1" applyFill="1" applyAlignment="1">
      <alignment horizontal="center"/>
    </xf>
    <xf numFmtId="3" fontId="19" fillId="0" borderId="0" xfId="0" applyNumberFormat="1" applyFont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3" fontId="12" fillId="0" borderId="1" xfId="0" applyNumberFormat="1" applyFont="1" applyBorder="1" applyAlignment="1">
      <alignment horizontal="center" wrapText="1"/>
    </xf>
    <xf numFmtId="3" fontId="0" fillId="13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12" fillId="0" borderId="0" xfId="0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'ΚΥΚΛΩΜΑ ΠΑΓΙΩΝ'!$B$87</c:f>
              <c:strCache>
                <c:ptCount val="1"/>
                <c:pt idx="0">
                  <c:v> ΑΝΑΠΟΣΒΕΣΤΗ ΑΞΙΑ ΜΕ ΤΗ ΣΤΑΘΕΡΗ ΜΕΘΟΔΟ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ΠΑΓΙΩΝ'!$B$88:$B$93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32000</c:v>
                </c:pt>
                <c:pt idx="2">
                  <c:v>24000</c:v>
                </c:pt>
                <c:pt idx="3">
                  <c:v>16000</c:v>
                </c:pt>
                <c:pt idx="4">
                  <c:v>8000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E01-B312-57755CC7F122}"/>
            </c:ext>
          </c:extLst>
        </c:ser>
        <c:ser>
          <c:idx val="2"/>
          <c:order val="1"/>
          <c:tx>
            <c:strRef>
              <c:f>'ΚΥΚΛΩΜΑ ΠΑΓΙΩΝ'!$C$87</c:f>
              <c:strCache>
                <c:ptCount val="1"/>
                <c:pt idx="0">
                  <c:v> ΑΝΑΠΟΣΒΕΣΤΗ ΑΞΙΑ ΜΕ ΤΗ ΦΘΙΝΟΥΣΑ ΜΕΘΟΔΟ ΤΟΥ ΑΘΡΟΙΣΜΑΤΟΣ ΤΩΝ ΕΤΩΝ ΤΗΣ ΩΖ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ΠΑΓΙΩΝ'!$C$88:$C$93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26666.666666666668</c:v>
                </c:pt>
                <c:pt idx="2">
                  <c:v>16000</c:v>
                </c:pt>
                <c:pt idx="3">
                  <c:v>8000</c:v>
                </c:pt>
                <c:pt idx="4">
                  <c:v>2666.6666666666642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E01-B312-57755CC7F122}"/>
            </c:ext>
          </c:extLst>
        </c:ser>
        <c:ser>
          <c:idx val="3"/>
          <c:order val="2"/>
          <c:tx>
            <c:strRef>
              <c:f>'ΚΥΚΛΩΜΑ ΠΑΓΙΩΝ'!$D$87</c:f>
              <c:strCache>
                <c:ptCount val="1"/>
                <c:pt idx="0">
                  <c:v> ΑΝΑΠΟΣΒΕΣΤΗ ΑΞΙΑ ΜΕ ΤΗ ΦΘΙΝΟΥΣΑ ΜΕΘΟΔΟ ΤΟΥ ΣΤΑΘΕΡΟΥ ΣΥΝΤΕΛΕΣΤΗ ΣΤΟ ΑΝΑΠΟΣΒΕΣΤΟ ΥΠΟΛΟΙΠΟ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ΠΑΓΙΩΝ'!$D$88:$D$93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23997.730673976439</c:v>
                </c:pt>
                <c:pt idx="2">
                  <c:v>13685.964094232761</c:v>
                </c:pt>
                <c:pt idx="3">
                  <c:v>7041.1234264034574</c:v>
                </c:pt>
                <c:pt idx="4">
                  <c:v>2759.2278695767964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98-4E01-B312-57755CC7F122}"/>
            </c:ext>
          </c:extLst>
        </c:ser>
        <c:ser>
          <c:idx val="4"/>
          <c:order val="3"/>
          <c:tx>
            <c:strRef>
              <c:f>'ΚΥΚΛΩΜΑ ΠΑΓΙΩΝ'!$E$87</c:f>
              <c:strCache>
                <c:ptCount val="1"/>
                <c:pt idx="0">
                  <c:v> ΑΝΑΠΟΣΒΕΣΤΗ ΑΞΙΑ ΜΕ ΤΗΝ ΑΥΞΟΥΣΑ ΜΕΘΟΔΟ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ΠΑΓΙΩΝ'!$E$88:$E$93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33448.100768210192</c:v>
                </c:pt>
                <c:pt idx="2">
                  <c:v>26241.011613241404</c:v>
                </c:pt>
                <c:pt idx="3">
                  <c:v>18313.213542775735</c:v>
                </c:pt>
                <c:pt idx="4">
                  <c:v>9592.6356652635004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E01-B312-57755CC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227471"/>
        <c:axId val="2046997663"/>
      </c:lineChart>
      <c:catAx>
        <c:axId val="19502274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46997663"/>
        <c:crosses val="autoZero"/>
        <c:auto val="1"/>
        <c:lblAlgn val="ctr"/>
        <c:lblOffset val="100"/>
        <c:noMultiLvlLbl val="0"/>
      </c:catAx>
      <c:valAx>
        <c:axId val="20469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5022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/>
      <dgm:t>
        <a:bodyPr/>
        <a:lstStyle/>
        <a:p>
          <a:r>
            <a:rPr lang="el-GR" sz="800"/>
            <a:t>ΠΕΡΙΟΥΣΙΑ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/>
      <dgm:t>
        <a:bodyPr/>
        <a:lstStyle/>
        <a:p>
          <a:r>
            <a:rPr lang="el-GR" sz="800"/>
            <a:t>ΥΠΟΧΡΕΩΣΕΙΣ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/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ΠΡΟΜΗΘΕΥΤΕΣ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/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ΠΙΣΤΩΣΗ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/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ΠΛΗΡΩΤΕΑ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ΠΛΗΡΩΤ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ΑΠΑΙΤΗΣΕΙΣ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ΕΣΟΔΟ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ΠΕΛΑΤΕΣ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ΧΡΕΩΣΗ 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ΕΙΠΡΑΚΤΕΑ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ΕΙΠΡΑΚΤΕΕΣ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ΕΞΟΔΟ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ΠΕΡΙΟΥΣΙΑ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ΥΠΟΧΡΕΩΣΕΙΣ</a:t>
          </a:r>
        </a:p>
      </dsp:txBody>
      <dsp:txXfrm rot="-5400000">
        <a:off x="1390719" y="135086"/>
        <a:ext cx="444802" cy="26957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ΠΡΟΜΗΘΕΥΤΕΣ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ΠΙΣΤΩΣΗ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ΓΡΑΜ ΠΛΗΡΩΤΕΑ</a:t>
          </a: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ΕΠΙΤΑΓ. ΠΛΗΡΩΤ</a:t>
          </a:r>
        </a:p>
      </dsp:txBody>
      <dsp:txXfrm rot="-5400000">
        <a:off x="735092" y="1724922"/>
        <a:ext cx="2431987" cy="61594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ΑΠΑΙΤΗΣΕΙΣ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ΕΣΟΔΟ</a:t>
          </a:r>
        </a:p>
      </dsp:txBody>
      <dsp:txXfrm rot="-5400000">
        <a:off x="1390719" y="135086"/>
        <a:ext cx="444802" cy="26957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ΠΕΛΑΤΕΣ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ΧΡΕΩΣΗ 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ΓΡΑΜ ΕΙΠΡΑΚΤΕΑ</a:t>
          </a:r>
        </a:p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ΕΠΙΤΑΓ. ΕΙΠΡΑΚΤΕΕΣ</a:t>
          </a:r>
        </a:p>
      </dsp:txBody>
      <dsp:txXfrm rot="-5400000">
        <a:off x="735092" y="1724922"/>
        <a:ext cx="2431987" cy="615943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415" y="169"/>
          <a:ext cx="573704" cy="574335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ΕΞΟΔΟ</a:t>
          </a:r>
        </a:p>
      </dsp:txBody>
      <dsp:txXfrm rot="5400000">
        <a:off x="100498" y="143910"/>
        <a:ext cx="473937" cy="286852"/>
      </dsp:txXfrm>
    </dsp:sp>
    <dsp:sp modelId="{499C6EC6-6535-41EA-8C25-F0191870C9AE}">
      <dsp:nvSpPr>
        <dsp:cNvPr id="0" name=""/>
        <dsp:cNvSpPr/>
      </dsp:nvSpPr>
      <dsp:spPr>
        <a:xfrm rot="5400000">
          <a:off x="1311830" y="485"/>
          <a:ext cx="573704" cy="573704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-5400000">
        <a:off x="1311830" y="143911"/>
        <a:ext cx="473306" cy="28685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644769</xdr:colOff>
      <xdr:row>93</xdr:row>
      <xdr:rowOff>123092</xdr:rowOff>
    </xdr:from>
    <xdr:to>
      <xdr:col>6</xdr:col>
      <xdr:colOff>549519</xdr:colOff>
      <xdr:row>111</xdr:row>
      <xdr:rowOff>87923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93A6-B228-4FCB-8EDA-38FA3EFC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946150</xdr:colOff>
      <xdr:row>33</xdr:row>
      <xdr:rowOff>6350</xdr:rowOff>
    </xdr:from>
    <xdr:to>
      <xdr:col>1</xdr:col>
      <xdr:colOff>2876550</xdr:colOff>
      <xdr:row>35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04FFE2-6227-4713-91F3-8AC4C924C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95250</xdr:colOff>
      <xdr:row>36</xdr:row>
      <xdr:rowOff>127000</xdr:rowOff>
    </xdr:from>
    <xdr:to>
      <xdr:col>1</xdr:col>
      <xdr:colOff>3295650</xdr:colOff>
      <xdr:row>51</xdr:row>
      <xdr:rowOff>12700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86FF9B-7E11-447B-8EE0-B461E7BAF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946150</xdr:colOff>
      <xdr:row>53</xdr:row>
      <xdr:rowOff>6350</xdr:rowOff>
    </xdr:from>
    <xdr:to>
      <xdr:col>1</xdr:col>
      <xdr:colOff>2876550</xdr:colOff>
      <xdr:row>55</xdr:row>
      <xdr:rowOff>165100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9F9995B-F9FD-48F4-933D-FF8636FB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1</xdr:col>
      <xdr:colOff>3200400</xdr:colOff>
      <xdr:row>72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8DA0100-C930-4D1E-A71E-DAF57DA0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1536700</xdr:colOff>
      <xdr:row>74</xdr:row>
      <xdr:rowOff>6350</xdr:rowOff>
    </xdr:from>
    <xdr:to>
      <xdr:col>1</xdr:col>
      <xdr:colOff>3422650</xdr:colOff>
      <xdr:row>76</xdr:row>
      <xdr:rowOff>152400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D2C079F-BAD7-4C9E-971A-00A833C9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>
    <xdr:from>
      <xdr:col>2</xdr:col>
      <xdr:colOff>685800</xdr:colOff>
      <xdr:row>54</xdr:row>
      <xdr:rowOff>158750</xdr:rowOff>
    </xdr:from>
    <xdr:to>
      <xdr:col>2</xdr:col>
      <xdr:colOff>749300</xdr:colOff>
      <xdr:row>82</xdr:row>
      <xdr:rowOff>12700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9E02DB1-0346-4554-A0CE-BFADAF5DD518}"/>
            </a:ext>
          </a:extLst>
        </xdr:cNvPr>
        <xdr:cNvCxnSpPr/>
      </xdr:nvCxnSpPr>
      <xdr:spPr>
        <a:xfrm>
          <a:off x="7747000" y="10547350"/>
          <a:ext cx="63500" cy="5187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75</xdr:row>
      <xdr:rowOff>184150</xdr:rowOff>
    </xdr:from>
    <xdr:to>
      <xdr:col>2</xdr:col>
      <xdr:colOff>647700</xdr:colOff>
      <xdr:row>82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DEE45B2-D50D-43DE-8D1D-98FF1641EC44}"/>
            </a:ext>
          </a:extLst>
        </xdr:cNvPr>
        <xdr:cNvCxnSpPr/>
      </xdr:nvCxnSpPr>
      <xdr:spPr>
        <a:xfrm>
          <a:off x="4038600" y="14573250"/>
          <a:ext cx="3670300" cy="1149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410312</xdr:colOff>
      <xdr:row>2</xdr:row>
      <xdr:rowOff>102582</xdr:rowOff>
    </xdr:from>
    <xdr:to>
      <xdr:col>3</xdr:col>
      <xdr:colOff>80596</xdr:colOff>
      <xdr:row>6</xdr:row>
      <xdr:rowOff>109905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A4196ED2-C960-452E-A0C4-3DC29BAC308B}"/>
            </a:ext>
          </a:extLst>
        </xdr:cNvPr>
        <xdr:cNvCxnSpPr/>
      </xdr:nvCxnSpPr>
      <xdr:spPr>
        <a:xfrm rot="10800000">
          <a:off x="2000254" y="483582"/>
          <a:ext cx="886554" cy="769323"/>
        </a:xfrm>
        <a:prstGeom prst="bentConnector3">
          <a:avLst>
            <a:gd name="adj1" fmla="val -5082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114300</xdr:rowOff>
    </xdr:from>
    <xdr:to>
      <xdr:col>9</xdr:col>
      <xdr:colOff>1276351</xdr:colOff>
      <xdr:row>39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2FE2D2C-B897-409D-87D8-50424CC9730C}"/>
            </a:ext>
          </a:extLst>
        </xdr:cNvPr>
        <xdr:cNvCxnSpPr/>
      </xdr:nvCxnSpPr>
      <xdr:spPr>
        <a:xfrm rot="16200000" flipV="1">
          <a:off x="5424488" y="2138362"/>
          <a:ext cx="4781550" cy="1743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11</xdr:row>
      <xdr:rowOff>66675</xdr:rowOff>
    </xdr:from>
    <xdr:to>
      <xdr:col>7</xdr:col>
      <xdr:colOff>9525</xdr:colOff>
      <xdr:row>17</xdr:row>
      <xdr:rowOff>114300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65A97916-190E-4383-A15F-A96F548AABC6}"/>
            </a:ext>
          </a:extLst>
        </xdr:cNvPr>
        <xdr:cNvSpPr/>
      </xdr:nvSpPr>
      <xdr:spPr>
        <a:xfrm>
          <a:off x="5476875" y="733425"/>
          <a:ext cx="133350" cy="10382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2</xdr:col>
      <xdr:colOff>57150</xdr:colOff>
      <xdr:row>15</xdr:row>
      <xdr:rowOff>0</xdr:rowOff>
    </xdr:from>
    <xdr:to>
      <xdr:col>6</xdr:col>
      <xdr:colOff>466725</xdr:colOff>
      <xdr:row>29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311D15B-C625-4B24-A3D5-8B1057E70EA7}"/>
            </a:ext>
          </a:extLst>
        </xdr:cNvPr>
        <xdr:cNvCxnSpPr/>
      </xdr:nvCxnSpPr>
      <xdr:spPr>
        <a:xfrm flipV="1">
          <a:off x="2276475" y="1323975"/>
          <a:ext cx="3181350" cy="2409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19052</xdr:colOff>
      <xdr:row>10</xdr:row>
      <xdr:rowOff>114303</xdr:rowOff>
    </xdr:from>
    <xdr:to>
      <xdr:col>11</xdr:col>
      <xdr:colOff>457200</xdr:colOff>
      <xdr:row>30</xdr:row>
      <xdr:rowOff>85728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AB37B12-28A6-4222-B82B-2EF9285B2250}"/>
            </a:ext>
          </a:extLst>
        </xdr:cNvPr>
        <xdr:cNvCxnSpPr/>
      </xdr:nvCxnSpPr>
      <xdr:spPr>
        <a:xfrm flipH="1">
          <a:off x="9858377" y="619128"/>
          <a:ext cx="438148" cy="3286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19052</xdr:colOff>
      <xdr:row>9</xdr:row>
      <xdr:rowOff>85725</xdr:rowOff>
    </xdr:from>
    <xdr:to>
      <xdr:col>10</xdr:col>
      <xdr:colOff>390525</xdr:colOff>
      <xdr:row>18</xdr:row>
      <xdr:rowOff>57148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72736EB0-3AAD-4076-B3C9-4E2835E15DD2}"/>
            </a:ext>
          </a:extLst>
        </xdr:cNvPr>
        <xdr:cNvCxnSpPr/>
      </xdr:nvCxnSpPr>
      <xdr:spPr>
        <a:xfrm flipH="1">
          <a:off x="6953252" y="428625"/>
          <a:ext cx="2447923" cy="14477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389794</xdr:colOff>
      <xdr:row>18</xdr:row>
      <xdr:rowOff>133349</xdr:rowOff>
    </xdr:from>
    <xdr:to>
      <xdr:col>7</xdr:col>
      <xdr:colOff>1227996</xdr:colOff>
      <xdr:row>30</xdr:row>
      <xdr:rowOff>85724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36F6FD0-0CFF-4421-9068-472083B0B6CB}"/>
            </a:ext>
          </a:extLst>
        </xdr:cNvPr>
        <xdr:cNvCxnSpPr/>
      </xdr:nvCxnSpPr>
      <xdr:spPr>
        <a:xfrm rot="10800000" flipV="1">
          <a:off x="2902929" y="3598984"/>
          <a:ext cx="4215913" cy="22823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11</xdr:row>
      <xdr:rowOff>123825</xdr:rowOff>
    </xdr:from>
    <xdr:to>
      <xdr:col>10</xdr:col>
      <xdr:colOff>400050</xdr:colOff>
      <xdr:row>40</xdr:row>
      <xdr:rowOff>95253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D7DD9F5-0907-4E78-9DE0-651918DBC448}"/>
            </a:ext>
          </a:extLst>
        </xdr:cNvPr>
        <xdr:cNvCxnSpPr/>
      </xdr:nvCxnSpPr>
      <xdr:spPr>
        <a:xfrm flipH="1">
          <a:off x="6943726" y="790575"/>
          <a:ext cx="2466974" cy="474345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12</xdr:row>
      <xdr:rowOff>76200</xdr:rowOff>
    </xdr:from>
    <xdr:to>
      <xdr:col>11</xdr:col>
      <xdr:colOff>438150</xdr:colOff>
      <xdr:row>35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01421EC-98DB-43F4-A297-B4D22E73E76B}"/>
            </a:ext>
          </a:extLst>
        </xdr:cNvPr>
        <xdr:cNvCxnSpPr/>
      </xdr:nvCxnSpPr>
      <xdr:spPr>
        <a:xfrm flipH="1">
          <a:off x="5610225" y="904875"/>
          <a:ext cx="4667250" cy="381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69AF-E21A-41C4-9C20-FAAB0E8B51DF}">
  <dimension ref="A1:H65"/>
  <sheetViews>
    <sheetView topLeftCell="C1" zoomScale="90" zoomScaleNormal="90" workbookViewId="0">
      <selection activeCell="C5" sqref="C5"/>
    </sheetView>
  </sheetViews>
  <sheetFormatPr defaultRowHeight="15" x14ac:dyDescent="0.25"/>
  <cols>
    <col min="1" max="1" width="45.28515625" customWidth="1"/>
    <col min="2" max="2" width="15" style="165" bestFit="1" customWidth="1"/>
    <col min="3" max="3" width="44.85546875" customWidth="1"/>
    <col min="4" max="4" width="13.85546875" bestFit="1" customWidth="1"/>
    <col min="7" max="7" width="48.7109375" customWidth="1"/>
    <col min="8" max="8" width="7.85546875" bestFit="1" customWidth="1"/>
  </cols>
  <sheetData>
    <row r="1" spans="1:8" x14ac:dyDescent="0.25">
      <c r="A1" s="396" t="s">
        <v>479</v>
      </c>
      <c r="B1" s="396"/>
      <c r="C1" s="396"/>
      <c r="D1" s="396"/>
      <c r="G1" s="396" t="s">
        <v>479</v>
      </c>
      <c r="H1" s="396"/>
    </row>
    <row r="2" spans="1:8" x14ac:dyDescent="0.25">
      <c r="A2" s="58" t="s">
        <v>274</v>
      </c>
      <c r="C2" s="8" t="s">
        <v>652</v>
      </c>
      <c r="G2" s="58" t="s">
        <v>274</v>
      </c>
    </row>
    <row r="3" spans="1:8" x14ac:dyDescent="0.25">
      <c r="A3" s="3" t="s">
        <v>629</v>
      </c>
      <c r="C3" s="339" t="s">
        <v>645</v>
      </c>
      <c r="G3" s="3" t="s">
        <v>629</v>
      </c>
    </row>
    <row r="4" spans="1:8" x14ac:dyDescent="0.25">
      <c r="A4" s="4" t="s">
        <v>630</v>
      </c>
      <c r="C4" s="339" t="s">
        <v>106</v>
      </c>
      <c r="G4" s="4" t="s">
        <v>630</v>
      </c>
    </row>
    <row r="5" spans="1:8" x14ac:dyDescent="0.25">
      <c r="A5" s="4" t="s">
        <v>631</v>
      </c>
      <c r="C5" s="340" t="s">
        <v>646</v>
      </c>
      <c r="G5" s="4" t="s">
        <v>631</v>
      </c>
    </row>
    <row r="6" spans="1:8" x14ac:dyDescent="0.25">
      <c r="A6" s="2" t="s">
        <v>632</v>
      </c>
      <c r="C6" s="341" t="s">
        <v>647</v>
      </c>
      <c r="G6" s="2" t="s">
        <v>632</v>
      </c>
    </row>
    <row r="7" spans="1:8" x14ac:dyDescent="0.25">
      <c r="A7" s="2" t="s">
        <v>633</v>
      </c>
      <c r="C7" s="342" t="s">
        <v>648</v>
      </c>
      <c r="D7" t="s">
        <v>666</v>
      </c>
      <c r="G7" s="2" t="s">
        <v>633</v>
      </c>
    </row>
    <row r="8" spans="1:8" x14ac:dyDescent="0.25">
      <c r="A8" s="2" t="s">
        <v>53</v>
      </c>
      <c r="C8" s="341" t="s">
        <v>649</v>
      </c>
      <c r="G8" s="2" t="s">
        <v>53</v>
      </c>
    </row>
    <row r="9" spans="1:8" x14ac:dyDescent="0.25">
      <c r="A9" s="2" t="s">
        <v>102</v>
      </c>
      <c r="C9" s="341" t="s">
        <v>650</v>
      </c>
      <c r="G9" s="2" t="s">
        <v>102</v>
      </c>
    </row>
    <row r="10" spans="1:8" x14ac:dyDescent="0.25">
      <c r="A10" s="2" t="s">
        <v>634</v>
      </c>
      <c r="C10" s="9"/>
      <c r="G10" s="2" t="s">
        <v>634</v>
      </c>
    </row>
    <row r="11" spans="1:8" ht="15.75" thickBot="1" x14ac:dyDescent="0.3">
      <c r="A11" s="4" t="s">
        <v>635</v>
      </c>
      <c r="C11" s="339" t="s">
        <v>651</v>
      </c>
      <c r="D11" s="166">
        <v>400000</v>
      </c>
      <c r="G11" s="4" t="s">
        <v>635</v>
      </c>
    </row>
    <row r="12" spans="1:8" ht="16.5" thickTop="1" thickBot="1" x14ac:dyDescent="0.3">
      <c r="A12" s="4" t="s">
        <v>481</v>
      </c>
      <c r="B12" s="168"/>
      <c r="C12" s="9"/>
      <c r="G12" s="4" t="s">
        <v>481</v>
      </c>
      <c r="H12" s="157"/>
    </row>
    <row r="13" spans="1:8" ht="15.75" thickTop="1" x14ac:dyDescent="0.25">
      <c r="C13" s="9" t="s">
        <v>653</v>
      </c>
    </row>
    <row r="14" spans="1:8" ht="15.75" thickBot="1" x14ac:dyDescent="0.3">
      <c r="A14" t="s">
        <v>636</v>
      </c>
      <c r="B14" s="348"/>
      <c r="C14" s="339" t="s">
        <v>518</v>
      </c>
      <c r="D14" s="170">
        <f>+D16</f>
        <v>500000</v>
      </c>
      <c r="G14" t="s">
        <v>636</v>
      </c>
      <c r="H14" s="337"/>
    </row>
    <row r="15" spans="1:8" ht="15.75" thickTop="1" x14ac:dyDescent="0.25">
      <c r="C15" s="341" t="s">
        <v>654</v>
      </c>
    </row>
    <row r="16" spans="1:8" x14ac:dyDescent="0.25">
      <c r="A16" t="s">
        <v>637</v>
      </c>
      <c r="C16" s="341" t="s">
        <v>655</v>
      </c>
      <c r="D16" s="349">
        <v>500000</v>
      </c>
      <c r="G16" t="s">
        <v>637</v>
      </c>
    </row>
    <row r="17" spans="1:8" x14ac:dyDescent="0.25">
      <c r="A17" s="4" t="s">
        <v>107</v>
      </c>
      <c r="B17" s="165">
        <f>+B30-B22-B26-B27</f>
        <v>650000</v>
      </c>
      <c r="C17" s="341" t="s">
        <v>656</v>
      </c>
      <c r="G17" s="4" t="s">
        <v>107</v>
      </c>
    </row>
    <row r="18" spans="1:8" x14ac:dyDescent="0.25">
      <c r="A18" s="2" t="s">
        <v>108</v>
      </c>
      <c r="C18" s="339" t="s">
        <v>657</v>
      </c>
      <c r="D18" s="165">
        <v>1100000</v>
      </c>
      <c r="G18" s="2" t="s">
        <v>108</v>
      </c>
    </row>
    <row r="19" spans="1:8" x14ac:dyDescent="0.25">
      <c r="A19" s="2" t="s">
        <v>109</v>
      </c>
      <c r="C19" s="341" t="s">
        <v>90</v>
      </c>
      <c r="G19" s="2" t="s">
        <v>109</v>
      </c>
    </row>
    <row r="20" spans="1:8" x14ac:dyDescent="0.25">
      <c r="A20" s="2" t="s">
        <v>638</v>
      </c>
      <c r="C20" s="341" t="s">
        <v>658</v>
      </c>
      <c r="G20" s="2" t="s">
        <v>638</v>
      </c>
    </row>
    <row r="21" spans="1:8" x14ac:dyDescent="0.25">
      <c r="A21" s="2" t="s">
        <v>639</v>
      </c>
      <c r="C21" s="341" t="s">
        <v>659</v>
      </c>
      <c r="D21" s="349">
        <v>300000</v>
      </c>
      <c r="G21" s="2" t="s">
        <v>639</v>
      </c>
    </row>
    <row r="22" spans="1:8" x14ac:dyDescent="0.25">
      <c r="A22" s="4" t="s">
        <v>640</v>
      </c>
      <c r="B22" s="165">
        <v>200000</v>
      </c>
      <c r="C22" s="341" t="s">
        <v>103</v>
      </c>
      <c r="G22" s="4" t="s">
        <v>640</v>
      </c>
    </row>
    <row r="23" spans="1:8" x14ac:dyDescent="0.25">
      <c r="A23" s="2" t="s">
        <v>71</v>
      </c>
      <c r="C23" s="341" t="s">
        <v>660</v>
      </c>
      <c r="G23" s="2" t="s">
        <v>71</v>
      </c>
    </row>
    <row r="24" spans="1:8" x14ac:dyDescent="0.25">
      <c r="A24" s="2" t="s">
        <v>104</v>
      </c>
      <c r="C24" s="341" t="s">
        <v>661</v>
      </c>
      <c r="G24" s="2" t="s">
        <v>104</v>
      </c>
    </row>
    <row r="25" spans="1:8" x14ac:dyDescent="0.25">
      <c r="A25" s="2" t="s">
        <v>641</v>
      </c>
      <c r="C25" s="9"/>
      <c r="G25" s="2" t="s">
        <v>641</v>
      </c>
    </row>
    <row r="26" spans="1:8" ht="15.75" thickBot="1" x14ac:dyDescent="0.3">
      <c r="A26" s="4" t="s">
        <v>551</v>
      </c>
      <c r="B26" s="165">
        <v>100000</v>
      </c>
      <c r="C26" s="341" t="s">
        <v>487</v>
      </c>
      <c r="D26" s="157"/>
      <c r="G26" s="4" t="s">
        <v>551</v>
      </c>
    </row>
    <row r="27" spans="1:8" ht="15.75" thickTop="1" x14ac:dyDescent="0.25">
      <c r="A27" s="4" t="s">
        <v>642</v>
      </c>
      <c r="B27" s="165">
        <v>50000</v>
      </c>
      <c r="C27" s="9"/>
      <c r="G27" s="4" t="s">
        <v>642</v>
      </c>
    </row>
    <row r="28" spans="1:8" x14ac:dyDescent="0.25">
      <c r="A28" s="2" t="s">
        <v>54</v>
      </c>
      <c r="C28" s="9"/>
      <c r="G28" s="2" t="s">
        <v>54</v>
      </c>
    </row>
    <row r="29" spans="1:8" x14ac:dyDescent="0.25">
      <c r="A29" s="2" t="s">
        <v>643</v>
      </c>
      <c r="C29" s="9"/>
      <c r="G29" s="2" t="s">
        <v>643</v>
      </c>
    </row>
    <row r="30" spans="1:8" ht="15.75" thickBot="1" x14ac:dyDescent="0.3">
      <c r="A30" s="4" t="s">
        <v>644</v>
      </c>
      <c r="B30" s="168">
        <v>1000000</v>
      </c>
      <c r="C30" s="9"/>
      <c r="G30" s="4" t="s">
        <v>644</v>
      </c>
      <c r="H30" s="157"/>
    </row>
    <row r="31" spans="1:8" ht="15.75" thickTop="1" x14ac:dyDescent="0.25">
      <c r="C31" s="9"/>
    </row>
    <row r="32" spans="1:8" ht="15.75" thickBot="1" x14ac:dyDescent="0.3">
      <c r="A32" t="s">
        <v>485</v>
      </c>
      <c r="B32" s="168">
        <v>2000000</v>
      </c>
      <c r="C32" s="9" t="s">
        <v>488</v>
      </c>
      <c r="D32" s="166">
        <f>+B32</f>
        <v>2000000</v>
      </c>
      <c r="G32" t="s">
        <v>485</v>
      </c>
      <c r="H32" s="157" t="s">
        <v>662</v>
      </c>
    </row>
    <row r="33" spans="7:8" ht="15.75" thickTop="1" x14ac:dyDescent="0.25"/>
    <row r="34" spans="7:8" x14ac:dyDescent="0.25">
      <c r="G34" t="s">
        <v>652</v>
      </c>
    </row>
    <row r="35" spans="7:8" x14ac:dyDescent="0.25">
      <c r="G35" s="4" t="s">
        <v>645</v>
      </c>
    </row>
    <row r="36" spans="7:8" x14ac:dyDescent="0.25">
      <c r="G36" s="4" t="s">
        <v>106</v>
      </c>
    </row>
    <row r="37" spans="7:8" x14ac:dyDescent="0.25">
      <c r="G37" s="343" t="s">
        <v>646</v>
      </c>
    </row>
    <row r="38" spans="7:8" x14ac:dyDescent="0.25">
      <c r="G38" s="2" t="s">
        <v>647</v>
      </c>
    </row>
    <row r="39" spans="7:8" x14ac:dyDescent="0.25">
      <c r="G39" s="338" t="s">
        <v>648</v>
      </c>
    </row>
    <row r="40" spans="7:8" x14ac:dyDescent="0.25">
      <c r="G40" s="2" t="s">
        <v>649</v>
      </c>
    </row>
    <row r="41" spans="7:8" x14ac:dyDescent="0.25">
      <c r="G41" s="2" t="s">
        <v>650</v>
      </c>
    </row>
    <row r="43" spans="7:8" ht="15.75" thickBot="1" x14ac:dyDescent="0.3">
      <c r="G43" s="4" t="s">
        <v>651</v>
      </c>
      <c r="H43" s="157"/>
    </row>
    <row r="44" spans="7:8" ht="15.75" thickTop="1" x14ac:dyDescent="0.25"/>
    <row r="45" spans="7:8" x14ac:dyDescent="0.25">
      <c r="G45" t="s">
        <v>653</v>
      </c>
    </row>
    <row r="46" spans="7:8" x14ac:dyDescent="0.25">
      <c r="G46" s="4" t="s">
        <v>518</v>
      </c>
    </row>
    <row r="47" spans="7:8" x14ac:dyDescent="0.25">
      <c r="G47" s="2" t="s">
        <v>654</v>
      </c>
    </row>
    <row r="48" spans="7:8" x14ac:dyDescent="0.25">
      <c r="G48" s="2" t="s">
        <v>655</v>
      </c>
    </row>
    <row r="49" spans="1:8" x14ac:dyDescent="0.25">
      <c r="G49" s="2" t="s">
        <v>656</v>
      </c>
    </row>
    <row r="50" spans="1:8" x14ac:dyDescent="0.25">
      <c r="G50" s="4" t="s">
        <v>657</v>
      </c>
    </row>
    <row r="51" spans="1:8" x14ac:dyDescent="0.25">
      <c r="G51" s="2" t="s">
        <v>90</v>
      </c>
    </row>
    <row r="52" spans="1:8" x14ac:dyDescent="0.25">
      <c r="G52" s="2" t="s">
        <v>658</v>
      </c>
    </row>
    <row r="53" spans="1:8" x14ac:dyDescent="0.25">
      <c r="G53" s="2" t="s">
        <v>659</v>
      </c>
    </row>
    <row r="54" spans="1:8" x14ac:dyDescent="0.25">
      <c r="A54" t="s">
        <v>735</v>
      </c>
      <c r="B54" s="165" t="s">
        <v>738</v>
      </c>
      <c r="C54" t="s">
        <v>177</v>
      </c>
      <c r="G54" s="2" t="s">
        <v>103</v>
      </c>
    </row>
    <row r="55" spans="1:8" x14ac:dyDescent="0.25">
      <c r="A55" t="s">
        <v>736</v>
      </c>
      <c r="B55" s="165" t="s">
        <v>739</v>
      </c>
      <c r="C55" t="s">
        <v>741</v>
      </c>
      <c r="G55" s="2" t="s">
        <v>660</v>
      </c>
    </row>
    <row r="56" spans="1:8" x14ac:dyDescent="0.25">
      <c r="A56" t="s">
        <v>737</v>
      </c>
      <c r="B56" s="165" t="s">
        <v>513</v>
      </c>
      <c r="C56" t="s">
        <v>68</v>
      </c>
      <c r="G56" s="2" t="s">
        <v>661</v>
      </c>
    </row>
    <row r="58" spans="1:8" ht="15.75" thickBot="1" x14ac:dyDescent="0.3">
      <c r="G58" s="2" t="s">
        <v>487</v>
      </c>
      <c r="H58" s="157"/>
    </row>
    <row r="59" spans="1:8" ht="15.75" thickTop="1" x14ac:dyDescent="0.25">
      <c r="A59" t="s">
        <v>177</v>
      </c>
      <c r="B59" s="165" t="s">
        <v>740</v>
      </c>
    </row>
    <row r="64" spans="1:8" ht="15.75" thickBot="1" x14ac:dyDescent="0.3">
      <c r="G64" t="s">
        <v>488</v>
      </c>
      <c r="H64" s="157" t="s">
        <v>663</v>
      </c>
    </row>
    <row r="65" ht="15.75" thickTop="1" x14ac:dyDescent="0.25"/>
  </sheetData>
  <mergeCells count="2">
    <mergeCell ref="A1:D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72C5-4BE8-4E88-9717-C8B519E8867F}">
  <dimension ref="A1:I93"/>
  <sheetViews>
    <sheetView topLeftCell="A72" zoomScaleNormal="100" workbookViewId="0">
      <selection activeCell="B75" sqref="B75"/>
    </sheetView>
  </sheetViews>
  <sheetFormatPr defaultRowHeight="15" x14ac:dyDescent="0.25"/>
  <cols>
    <col min="1" max="1" width="21.140625" customWidth="1"/>
    <col min="2" max="2" width="19" customWidth="1"/>
    <col min="3" max="3" width="22.7109375" customWidth="1"/>
    <col min="4" max="4" width="25.5703125" customWidth="1"/>
    <col min="5" max="5" width="14.7109375" bestFit="1" customWidth="1"/>
    <col min="6" max="6" width="11.85546875" bestFit="1" customWidth="1"/>
    <col min="7" max="7" width="35" bestFit="1" customWidth="1"/>
    <col min="8" max="9" width="20.42578125" bestFit="1" customWidth="1"/>
  </cols>
  <sheetData>
    <row r="1" spans="1:9" ht="16.5" thickBot="1" x14ac:dyDescent="0.3">
      <c r="A1" s="397" t="s">
        <v>276</v>
      </c>
      <c r="B1" s="448"/>
      <c r="C1" s="448"/>
      <c r="D1" s="448"/>
      <c r="E1" s="448"/>
      <c r="F1" s="398"/>
      <c r="G1" s="436" t="s">
        <v>133</v>
      </c>
      <c r="H1" s="437"/>
      <c r="I1" s="438"/>
    </row>
    <row r="2" spans="1:9" ht="15.75" thickBot="1" x14ac:dyDescent="0.3">
      <c r="A2" t="s">
        <v>277</v>
      </c>
      <c r="B2" t="s">
        <v>278</v>
      </c>
      <c r="C2" t="s">
        <v>721</v>
      </c>
      <c r="G2" s="116" t="s">
        <v>190</v>
      </c>
      <c r="H2" s="75" t="s">
        <v>41</v>
      </c>
      <c r="I2" s="117" t="s">
        <v>42</v>
      </c>
    </row>
    <row r="3" spans="1:9" x14ac:dyDescent="0.25">
      <c r="A3" s="367" t="s">
        <v>279</v>
      </c>
      <c r="G3" s="67" t="s">
        <v>53</v>
      </c>
      <c r="H3" s="76">
        <f>+C10</f>
        <v>20000</v>
      </c>
      <c r="I3" s="77"/>
    </row>
    <row r="4" spans="1:9" x14ac:dyDescent="0.25">
      <c r="A4" s="369" t="s">
        <v>734</v>
      </c>
      <c r="B4" t="s">
        <v>280</v>
      </c>
      <c r="C4" t="s">
        <v>281</v>
      </c>
      <c r="G4" s="68" t="s">
        <v>54</v>
      </c>
      <c r="H4" s="78"/>
      <c r="I4" s="79">
        <f>+H3*D10</f>
        <v>10000</v>
      </c>
    </row>
    <row r="5" spans="1:9" x14ac:dyDescent="0.25">
      <c r="B5">
        <v>50000</v>
      </c>
      <c r="C5">
        <v>20000</v>
      </c>
      <c r="D5">
        <f>+B5+C5</f>
        <v>70000</v>
      </c>
      <c r="G5" s="118" t="s">
        <v>289</v>
      </c>
      <c r="H5" s="100"/>
      <c r="I5" s="101">
        <f>+H3*D11</f>
        <v>10000</v>
      </c>
    </row>
    <row r="6" spans="1:9" ht="15.75" thickBot="1" x14ac:dyDescent="0.3">
      <c r="A6" s="369" t="s">
        <v>282</v>
      </c>
      <c r="B6" t="s">
        <v>283</v>
      </c>
      <c r="G6" s="439" t="s">
        <v>131</v>
      </c>
      <c r="H6" s="440"/>
      <c r="I6" s="441"/>
    </row>
    <row r="7" spans="1:9" x14ac:dyDescent="0.25">
      <c r="B7" t="s">
        <v>284</v>
      </c>
      <c r="C7">
        <v>5</v>
      </c>
      <c r="D7" t="s">
        <v>284</v>
      </c>
      <c r="G7" s="103" t="s">
        <v>297</v>
      </c>
      <c r="H7" s="81">
        <f>+C16</f>
        <v>5000</v>
      </c>
      <c r="I7" s="102"/>
    </row>
    <row r="8" spans="1:9" ht="15.75" thickBot="1" x14ac:dyDescent="0.3">
      <c r="A8" s="369" t="s">
        <v>285</v>
      </c>
      <c r="G8" s="99" t="str">
        <f>+G3</f>
        <v>ΜΗΧΑΝΗΜΑΤΑ</v>
      </c>
      <c r="H8" s="80"/>
      <c r="I8" s="104">
        <f>+H7</f>
        <v>5000</v>
      </c>
    </row>
    <row r="9" spans="1:9" ht="15.75" thickBot="1" x14ac:dyDescent="0.3">
      <c r="A9" t="s">
        <v>286</v>
      </c>
      <c r="G9" s="442" t="str">
        <f>+A17</f>
        <v>ΑΜΕΣΗ ΜΕΘΟΔΟ  - ΑΠΑΓΟΡΕΥΕΤΑΙ</v>
      </c>
      <c r="H9" s="443"/>
      <c r="I9" s="444"/>
    </row>
    <row r="10" spans="1:9" x14ac:dyDescent="0.25">
      <c r="A10" s="390" t="s">
        <v>287</v>
      </c>
      <c r="C10" s="10">
        <v>20000</v>
      </c>
      <c r="D10" s="98">
        <v>0.5</v>
      </c>
      <c r="E10" s="98"/>
      <c r="F10" t="s">
        <v>288</v>
      </c>
      <c r="G10" s="105" t="str">
        <f>+G7</f>
        <v>ΑΠΟΣΒΕΣΕΙΣ ΜΗΧΑΝΗΜΑΤΩΝ ΕΞΟΔΟ</v>
      </c>
      <c r="H10" s="78">
        <f>+H7</f>
        <v>5000</v>
      </c>
      <c r="I10" s="79"/>
    </row>
    <row r="11" spans="1:9" ht="15.75" thickBot="1" x14ac:dyDescent="0.3">
      <c r="D11" s="98">
        <v>0.5</v>
      </c>
      <c r="E11" s="98"/>
      <c r="F11" t="s">
        <v>290</v>
      </c>
      <c r="G11" s="99" t="s">
        <v>302</v>
      </c>
      <c r="H11" s="80"/>
      <c r="I11" s="104">
        <f>+I8</f>
        <v>5000</v>
      </c>
    </row>
    <row r="12" spans="1:9" ht="15.75" thickBot="1" x14ac:dyDescent="0.3">
      <c r="G12" s="445" t="str">
        <f>+A19</f>
        <v>ΕΜΜΕΣΗ ΜΕΘΟΔΟΣ</v>
      </c>
      <c r="H12" s="446"/>
      <c r="I12" s="447"/>
    </row>
    <row r="13" spans="1:9" x14ac:dyDescent="0.25">
      <c r="A13" s="392" t="s">
        <v>291</v>
      </c>
      <c r="B13" s="356" t="s">
        <v>292</v>
      </c>
      <c r="G13" s="68"/>
      <c r="H13" s="78"/>
      <c r="I13" s="79"/>
    </row>
    <row r="14" spans="1:9" ht="15.75" thickBot="1" x14ac:dyDescent="0.3">
      <c r="G14" s="69"/>
      <c r="H14" s="80"/>
      <c r="I14" s="82"/>
    </row>
    <row r="15" spans="1:9" x14ac:dyDescent="0.25">
      <c r="A15" s="12" t="s">
        <v>293</v>
      </c>
      <c r="G15" s="67"/>
      <c r="H15" s="76"/>
      <c r="I15" s="77"/>
    </row>
    <row r="16" spans="1:9" x14ac:dyDescent="0.25">
      <c r="A16" t="s">
        <v>294</v>
      </c>
      <c r="C16">
        <v>5000</v>
      </c>
      <c r="D16" t="s">
        <v>295</v>
      </c>
      <c r="G16" s="68"/>
      <c r="H16" s="78"/>
      <c r="I16" s="79"/>
    </row>
    <row r="17" spans="1:9" ht="15.75" thickBot="1" x14ac:dyDescent="0.3">
      <c r="A17" s="12" t="s">
        <v>296</v>
      </c>
      <c r="G17" s="69"/>
      <c r="H17" s="80"/>
      <c r="I17" s="82"/>
    </row>
    <row r="18" spans="1:9" x14ac:dyDescent="0.25">
      <c r="G18" s="67"/>
      <c r="H18" s="76"/>
      <c r="I18" s="77"/>
    </row>
    <row r="19" spans="1:9" x14ac:dyDescent="0.25">
      <c r="A19" s="12" t="s">
        <v>298</v>
      </c>
      <c r="B19" t="s">
        <v>299</v>
      </c>
      <c r="C19" t="s">
        <v>300</v>
      </c>
      <c r="D19" t="s">
        <v>301</v>
      </c>
      <c r="G19" s="68"/>
      <c r="H19" s="78"/>
      <c r="I19" s="79"/>
    </row>
    <row r="20" spans="1:9" x14ac:dyDescent="0.25">
      <c r="G20" s="83"/>
      <c r="H20" s="78"/>
      <c r="I20" s="84"/>
    </row>
    <row r="21" spans="1:9" x14ac:dyDescent="0.25">
      <c r="A21" s="392" t="s">
        <v>303</v>
      </c>
      <c r="B21" s="356"/>
      <c r="C21" s="356"/>
      <c r="G21" s="83"/>
      <c r="H21" s="78"/>
      <c r="I21" s="79"/>
    </row>
    <row r="22" spans="1:9" x14ac:dyDescent="0.25">
      <c r="A22" s="356" t="s">
        <v>304</v>
      </c>
      <c r="G22" s="68"/>
      <c r="H22" s="78"/>
      <c r="I22" s="79"/>
    </row>
    <row r="23" spans="1:9" ht="15.75" thickBot="1" x14ac:dyDescent="0.3">
      <c r="A23" s="12" t="s">
        <v>305</v>
      </c>
      <c r="B23" t="s">
        <v>306</v>
      </c>
      <c r="D23" t="s">
        <v>307</v>
      </c>
      <c r="G23" s="69"/>
      <c r="H23" s="80"/>
      <c r="I23" s="70"/>
    </row>
    <row r="24" spans="1:9" x14ac:dyDescent="0.25">
      <c r="A24" t="s">
        <v>308</v>
      </c>
      <c r="B24" t="s">
        <v>309</v>
      </c>
      <c r="C24" s="10">
        <v>45000</v>
      </c>
      <c r="D24" s="2" t="str">
        <f>+A6</f>
        <v>ΩΖ</v>
      </c>
      <c r="E24" s="2"/>
      <c r="F24" s="4">
        <v>5</v>
      </c>
      <c r="G24" s="67"/>
      <c r="H24" s="76"/>
      <c r="I24" s="77"/>
    </row>
    <row r="25" spans="1:9" x14ac:dyDescent="0.25">
      <c r="B25" t="s">
        <v>310</v>
      </c>
      <c r="C25" s="10">
        <v>5000</v>
      </c>
      <c r="G25" s="68"/>
      <c r="H25" s="78"/>
      <c r="I25" s="79"/>
    </row>
    <row r="26" spans="1:9" ht="15.75" thickBot="1" x14ac:dyDescent="0.3">
      <c r="A26" s="2" t="str">
        <f>+A23</f>
        <v>α=</v>
      </c>
      <c r="B26" s="106">
        <f>1/F24</f>
        <v>0.2</v>
      </c>
      <c r="G26" s="69"/>
      <c r="H26" s="80"/>
      <c r="I26" s="70"/>
    </row>
    <row r="27" spans="1:9" x14ac:dyDescent="0.25">
      <c r="G27" s="66"/>
      <c r="H27" s="81"/>
      <c r="I27" s="81"/>
    </row>
    <row r="28" spans="1:9" x14ac:dyDescent="0.25">
      <c r="G28" s="64"/>
      <c r="H28" s="78"/>
      <c r="I28" s="78"/>
    </row>
    <row r="29" spans="1:9" ht="15.75" thickBot="1" x14ac:dyDescent="0.3">
      <c r="A29" s="12" t="s">
        <v>317</v>
      </c>
      <c r="B29" s="12" t="s">
        <v>318</v>
      </c>
      <c r="G29" s="39"/>
      <c r="H29" s="78"/>
      <c r="I29" s="70"/>
    </row>
    <row r="30" spans="1:9" x14ac:dyDescent="0.25">
      <c r="A30" s="12" t="s">
        <v>319</v>
      </c>
      <c r="B30" s="12" t="s">
        <v>320</v>
      </c>
      <c r="C30" s="12"/>
      <c r="D30" s="12"/>
    </row>
    <row r="31" spans="1:9" x14ac:dyDescent="0.25">
      <c r="A31" s="12" t="s">
        <v>324</v>
      </c>
      <c r="B31" s="12" t="s">
        <v>332</v>
      </c>
      <c r="C31" s="12" t="s">
        <v>325</v>
      </c>
      <c r="D31" s="12" t="s">
        <v>333</v>
      </c>
    </row>
    <row r="32" spans="1:9" x14ac:dyDescent="0.25">
      <c r="A32" s="430" t="s">
        <v>311</v>
      </c>
      <c r="B32" s="431"/>
      <c r="C32" s="431"/>
      <c r="D32" s="431"/>
      <c r="E32" s="431"/>
      <c r="F32" s="431"/>
      <c r="G32" s="431"/>
      <c r="H32" s="431"/>
      <c r="I32" s="432"/>
    </row>
    <row r="33" spans="1:9" x14ac:dyDescent="0.25">
      <c r="A33" s="110" t="s">
        <v>326</v>
      </c>
      <c r="B33" s="110" t="s">
        <v>309</v>
      </c>
      <c r="C33" s="110" t="s">
        <v>310</v>
      </c>
      <c r="D33" s="110" t="s">
        <v>312</v>
      </c>
      <c r="E33" s="110" t="s">
        <v>331</v>
      </c>
      <c r="F33" s="110" t="s">
        <v>120</v>
      </c>
      <c r="G33" s="110" t="s">
        <v>313</v>
      </c>
      <c r="H33" s="110" t="s">
        <v>322</v>
      </c>
      <c r="I33" s="110" t="s">
        <v>323</v>
      </c>
    </row>
    <row r="34" spans="1:9" x14ac:dyDescent="0.25">
      <c r="A34" s="109"/>
      <c r="B34" s="109" t="s">
        <v>314</v>
      </c>
      <c r="C34" s="109" t="s">
        <v>315</v>
      </c>
      <c r="D34" s="109" t="s">
        <v>316</v>
      </c>
      <c r="E34" s="109" t="s">
        <v>327</v>
      </c>
      <c r="F34" s="109" t="s">
        <v>328</v>
      </c>
      <c r="G34" s="109" t="s">
        <v>321</v>
      </c>
      <c r="H34" s="109" t="s">
        <v>329</v>
      </c>
      <c r="I34" s="109" t="s">
        <v>330</v>
      </c>
    </row>
    <row r="35" spans="1:9" x14ac:dyDescent="0.25">
      <c r="A35" s="108">
        <v>1</v>
      </c>
      <c r="B35" s="108">
        <f>+C$24</f>
        <v>45000</v>
      </c>
      <c r="C35" s="108">
        <f>+C$25</f>
        <v>5000</v>
      </c>
      <c r="D35" s="108">
        <f>+B35-C35</f>
        <v>40000</v>
      </c>
      <c r="E35" s="111">
        <f>+B$26</f>
        <v>0.2</v>
      </c>
      <c r="F35" s="108">
        <f>+E35*D35</f>
        <v>8000</v>
      </c>
      <c r="G35" s="108">
        <f>+F35</f>
        <v>8000</v>
      </c>
      <c r="H35" s="108">
        <f>+B35-G35</f>
        <v>37000</v>
      </c>
      <c r="I35" s="108">
        <f>+D35-G35</f>
        <v>32000</v>
      </c>
    </row>
    <row r="36" spans="1:9" x14ac:dyDescent="0.25">
      <c r="A36" s="108">
        <v>2</v>
      </c>
      <c r="B36" s="108">
        <f t="shared" ref="B36:B39" si="0">+C$24</f>
        <v>45000</v>
      </c>
      <c r="C36" s="108">
        <f t="shared" ref="C36:C39" si="1">+C$25</f>
        <v>5000</v>
      </c>
      <c r="D36" s="108">
        <f t="shared" ref="D36:D39" si="2">+B36-C36</f>
        <v>40000</v>
      </c>
      <c r="E36" s="111">
        <f t="shared" ref="E36:E39" si="3">+B$26</f>
        <v>0.2</v>
      </c>
      <c r="F36" s="108">
        <f t="shared" ref="F36:F39" si="4">+E36*D36</f>
        <v>8000</v>
      </c>
      <c r="G36" s="108">
        <f>+G35+F36</f>
        <v>16000</v>
      </c>
      <c r="H36" s="108">
        <f t="shared" ref="H36:H39" si="5">+B36-G36</f>
        <v>29000</v>
      </c>
      <c r="I36" s="108">
        <f t="shared" ref="I36:I39" si="6">+D36-G36</f>
        <v>24000</v>
      </c>
    </row>
    <row r="37" spans="1:9" x14ac:dyDescent="0.25">
      <c r="A37" s="108">
        <v>3</v>
      </c>
      <c r="B37" s="108">
        <f t="shared" si="0"/>
        <v>45000</v>
      </c>
      <c r="C37" s="108">
        <f t="shared" si="1"/>
        <v>5000</v>
      </c>
      <c r="D37" s="108">
        <f t="shared" si="2"/>
        <v>40000</v>
      </c>
      <c r="E37" s="111">
        <f t="shared" si="3"/>
        <v>0.2</v>
      </c>
      <c r="F37" s="108">
        <f t="shared" si="4"/>
        <v>8000</v>
      </c>
      <c r="G37" s="108">
        <f t="shared" ref="G37:G39" si="7">+G36+F37</f>
        <v>24000</v>
      </c>
      <c r="H37" s="108">
        <f t="shared" si="5"/>
        <v>21000</v>
      </c>
      <c r="I37" s="108">
        <f t="shared" si="6"/>
        <v>16000</v>
      </c>
    </row>
    <row r="38" spans="1:9" x14ac:dyDescent="0.25">
      <c r="A38" s="108">
        <v>4</v>
      </c>
      <c r="B38" s="108">
        <f t="shared" si="0"/>
        <v>45000</v>
      </c>
      <c r="C38" s="108">
        <f t="shared" si="1"/>
        <v>5000</v>
      </c>
      <c r="D38" s="108">
        <f t="shared" si="2"/>
        <v>40000</v>
      </c>
      <c r="E38" s="111">
        <f t="shared" si="3"/>
        <v>0.2</v>
      </c>
      <c r="F38" s="108">
        <f t="shared" si="4"/>
        <v>8000</v>
      </c>
      <c r="G38" s="108">
        <f t="shared" si="7"/>
        <v>32000</v>
      </c>
      <c r="H38" s="108">
        <f t="shared" si="5"/>
        <v>13000</v>
      </c>
      <c r="I38" s="108">
        <f t="shared" si="6"/>
        <v>8000</v>
      </c>
    </row>
    <row r="39" spans="1:9" x14ac:dyDescent="0.25">
      <c r="A39" s="107">
        <v>5</v>
      </c>
      <c r="B39" s="107">
        <f t="shared" si="0"/>
        <v>45000</v>
      </c>
      <c r="C39" s="113">
        <f t="shared" si="1"/>
        <v>5000</v>
      </c>
      <c r="D39" s="107">
        <f t="shared" si="2"/>
        <v>40000</v>
      </c>
      <c r="E39" s="112">
        <f t="shared" si="3"/>
        <v>0.2</v>
      </c>
      <c r="F39" s="107">
        <f t="shared" si="4"/>
        <v>8000</v>
      </c>
      <c r="G39" s="107">
        <f t="shared" si="7"/>
        <v>40000</v>
      </c>
      <c r="H39" s="113">
        <f t="shared" si="5"/>
        <v>5000</v>
      </c>
      <c r="I39" s="113">
        <f t="shared" si="6"/>
        <v>0</v>
      </c>
    </row>
    <row r="41" spans="1:9" x14ac:dyDescent="0.25">
      <c r="A41" s="392" t="s">
        <v>334</v>
      </c>
      <c r="B41" s="356"/>
    </row>
    <row r="42" spans="1:9" x14ac:dyDescent="0.25">
      <c r="A42" s="392" t="s">
        <v>335</v>
      </c>
      <c r="B42" s="356"/>
      <c r="C42" s="356"/>
      <c r="D42" s="356"/>
    </row>
    <row r="43" spans="1:9" x14ac:dyDescent="0.25">
      <c r="A43" s="4">
        <v>1</v>
      </c>
      <c r="B43" s="4">
        <v>2</v>
      </c>
      <c r="C43" s="4">
        <v>3</v>
      </c>
      <c r="D43" s="4">
        <v>4</v>
      </c>
      <c r="E43" s="4">
        <v>5</v>
      </c>
      <c r="F43">
        <f>SUM(A43:E43)</f>
        <v>15</v>
      </c>
      <c r="G43" t="s">
        <v>342</v>
      </c>
      <c r="H43">
        <f>+E43*(E43+1)/2</f>
        <v>15</v>
      </c>
    </row>
    <row r="44" spans="1:9" x14ac:dyDescent="0.25">
      <c r="A44" s="4">
        <v>5</v>
      </c>
      <c r="B44" s="4">
        <v>4</v>
      </c>
      <c r="C44" s="4">
        <v>3</v>
      </c>
      <c r="D44" s="4">
        <v>2</v>
      </c>
      <c r="E44" s="4">
        <v>1</v>
      </c>
      <c r="F44">
        <f>SUM(A44:E44)</f>
        <v>15</v>
      </c>
      <c r="G44" t="s">
        <v>343</v>
      </c>
    </row>
    <row r="45" spans="1:9" x14ac:dyDescent="0.25">
      <c r="A45" s="119" t="s">
        <v>336</v>
      </c>
      <c r="B45" s="119" t="s">
        <v>337</v>
      </c>
      <c r="C45" s="119" t="s">
        <v>338</v>
      </c>
      <c r="D45" s="119" t="s">
        <v>339</v>
      </c>
      <c r="E45" s="119" t="s">
        <v>340</v>
      </c>
      <c r="G45" t="s">
        <v>344</v>
      </c>
    </row>
    <row r="46" spans="1:9" x14ac:dyDescent="0.25">
      <c r="A46" s="430" t="s">
        <v>311</v>
      </c>
      <c r="B46" s="431"/>
      <c r="C46" s="431"/>
      <c r="D46" s="431"/>
      <c r="E46" s="431"/>
      <c r="F46" s="431"/>
      <c r="G46" s="431"/>
      <c r="H46" s="431"/>
      <c r="I46" s="432"/>
    </row>
    <row r="47" spans="1:9" x14ac:dyDescent="0.25">
      <c r="A47" s="110" t="s">
        <v>326</v>
      </c>
      <c r="B47" s="110" t="s">
        <v>309</v>
      </c>
      <c r="C47" s="110" t="s">
        <v>310</v>
      </c>
      <c r="D47" s="110" t="s">
        <v>312</v>
      </c>
      <c r="E47" s="110" t="s">
        <v>331</v>
      </c>
      <c r="F47" s="110" t="s">
        <v>120</v>
      </c>
      <c r="G47" s="110" t="s">
        <v>313</v>
      </c>
      <c r="H47" s="110" t="s">
        <v>322</v>
      </c>
      <c r="I47" s="110" t="s">
        <v>323</v>
      </c>
    </row>
    <row r="48" spans="1:9" x14ac:dyDescent="0.25">
      <c r="A48" s="109"/>
      <c r="B48" s="109" t="s">
        <v>314</v>
      </c>
      <c r="C48" s="109" t="s">
        <v>315</v>
      </c>
      <c r="D48" s="109" t="s">
        <v>316</v>
      </c>
      <c r="E48" s="109" t="s">
        <v>341</v>
      </c>
      <c r="F48" s="109" t="s">
        <v>328</v>
      </c>
      <c r="G48" s="109" t="s">
        <v>321</v>
      </c>
      <c r="H48" s="109" t="s">
        <v>329</v>
      </c>
      <c r="I48" s="109" t="s">
        <v>330</v>
      </c>
    </row>
    <row r="49" spans="1:9" x14ac:dyDescent="0.25">
      <c r="A49" s="108">
        <v>1</v>
      </c>
      <c r="B49" s="108">
        <f>+C$24</f>
        <v>45000</v>
      </c>
      <c r="C49" s="108">
        <f>+C$25</f>
        <v>5000</v>
      </c>
      <c r="D49" s="108">
        <f>+B49-C49</f>
        <v>40000</v>
      </c>
      <c r="E49" s="111">
        <f>+A44/F44</f>
        <v>0.33333333333333331</v>
      </c>
      <c r="F49" s="114">
        <f>+E49*D49</f>
        <v>13333.333333333332</v>
      </c>
      <c r="G49" s="114">
        <f>+F49</f>
        <v>13333.333333333332</v>
      </c>
      <c r="H49" s="114">
        <f>+B49-G49</f>
        <v>31666.666666666668</v>
      </c>
      <c r="I49" s="114">
        <f>+D49-G49</f>
        <v>26666.666666666668</v>
      </c>
    </row>
    <row r="50" spans="1:9" x14ac:dyDescent="0.25">
      <c r="A50" s="108">
        <v>2</v>
      </c>
      <c r="B50" s="108">
        <f t="shared" ref="B50:B53" si="8">+C$24</f>
        <v>45000</v>
      </c>
      <c r="C50" s="108">
        <f t="shared" ref="C50:C53" si="9">+C$25</f>
        <v>5000</v>
      </c>
      <c r="D50" s="108">
        <f t="shared" ref="D50:D53" si="10">+B50-C50</f>
        <v>40000</v>
      </c>
      <c r="E50" s="111">
        <f>+B44/F44</f>
        <v>0.26666666666666666</v>
      </c>
      <c r="F50" s="114">
        <f t="shared" ref="F50:F53" si="11">+E50*D50</f>
        <v>10666.666666666666</v>
      </c>
      <c r="G50" s="114">
        <f>+G49+F50</f>
        <v>24000</v>
      </c>
      <c r="H50" s="114">
        <f t="shared" ref="H50:H53" si="12">+B50-G50</f>
        <v>21000</v>
      </c>
      <c r="I50" s="114">
        <f t="shared" ref="I50:I53" si="13">+D50-G50</f>
        <v>16000</v>
      </c>
    </row>
    <row r="51" spans="1:9" x14ac:dyDescent="0.25">
      <c r="A51" s="108">
        <v>3</v>
      </c>
      <c r="B51" s="108">
        <f t="shared" si="8"/>
        <v>45000</v>
      </c>
      <c r="C51" s="108">
        <f t="shared" si="9"/>
        <v>5000</v>
      </c>
      <c r="D51" s="108">
        <f t="shared" si="10"/>
        <v>40000</v>
      </c>
      <c r="E51" s="111">
        <f>+C44/F44</f>
        <v>0.2</v>
      </c>
      <c r="F51" s="114">
        <f t="shared" si="11"/>
        <v>8000</v>
      </c>
      <c r="G51" s="114">
        <f t="shared" ref="G51:G53" si="14">+G50+F51</f>
        <v>32000</v>
      </c>
      <c r="H51" s="114">
        <f t="shared" si="12"/>
        <v>13000</v>
      </c>
      <c r="I51" s="114">
        <f t="shared" si="13"/>
        <v>8000</v>
      </c>
    </row>
    <row r="52" spans="1:9" x14ac:dyDescent="0.25">
      <c r="A52" s="108">
        <v>4</v>
      </c>
      <c r="B52" s="108">
        <f t="shared" si="8"/>
        <v>45000</v>
      </c>
      <c r="C52" s="108">
        <f t="shared" si="9"/>
        <v>5000</v>
      </c>
      <c r="D52" s="108">
        <f t="shared" si="10"/>
        <v>40000</v>
      </c>
      <c r="E52" s="111">
        <f>+D44/F44</f>
        <v>0.13333333333333333</v>
      </c>
      <c r="F52" s="114">
        <f t="shared" si="11"/>
        <v>5333.333333333333</v>
      </c>
      <c r="G52" s="114">
        <f t="shared" si="14"/>
        <v>37333.333333333336</v>
      </c>
      <c r="H52" s="114">
        <f t="shared" si="12"/>
        <v>7666.6666666666642</v>
      </c>
      <c r="I52" s="114">
        <f t="shared" si="13"/>
        <v>2666.6666666666642</v>
      </c>
    </row>
    <row r="53" spans="1:9" x14ac:dyDescent="0.25">
      <c r="A53" s="107">
        <v>5</v>
      </c>
      <c r="B53" s="107">
        <f t="shared" si="8"/>
        <v>45000</v>
      </c>
      <c r="C53" s="113">
        <f t="shared" si="9"/>
        <v>5000</v>
      </c>
      <c r="D53" s="107">
        <f t="shared" si="10"/>
        <v>40000</v>
      </c>
      <c r="E53" s="112">
        <f>+E44/F44</f>
        <v>6.6666666666666666E-2</v>
      </c>
      <c r="F53" s="115">
        <f t="shared" si="11"/>
        <v>2666.6666666666665</v>
      </c>
      <c r="G53" s="115">
        <f t="shared" si="14"/>
        <v>40000</v>
      </c>
      <c r="H53" s="120">
        <f t="shared" si="12"/>
        <v>5000</v>
      </c>
      <c r="I53" s="120">
        <f t="shared" si="13"/>
        <v>0</v>
      </c>
    </row>
    <row r="55" spans="1:9" x14ac:dyDescent="0.25">
      <c r="A55" s="392" t="s">
        <v>345</v>
      </c>
      <c r="B55" s="356"/>
      <c r="C55" s="356"/>
      <c r="D55" s="356"/>
      <c r="I55" s="375"/>
    </row>
    <row r="56" spans="1:9" x14ac:dyDescent="0.25">
      <c r="A56" t="s">
        <v>346</v>
      </c>
      <c r="B56" s="106">
        <f>1-((C62/B62)^(1/E43))</f>
        <v>0.35560598502274576</v>
      </c>
    </row>
    <row r="58" spans="1:9" ht="15.75" thickBot="1" x14ac:dyDescent="0.3"/>
    <row r="59" spans="1:9" x14ac:dyDescent="0.25">
      <c r="A59" s="433" t="s">
        <v>311</v>
      </c>
      <c r="B59" s="434"/>
      <c r="C59" s="434"/>
      <c r="D59" s="434"/>
      <c r="E59" s="434"/>
      <c r="F59" s="434"/>
      <c r="G59" s="434"/>
      <c r="H59" s="434"/>
      <c r="I59" s="435"/>
    </row>
    <row r="60" spans="1:9" x14ac:dyDescent="0.25">
      <c r="A60" s="122" t="s">
        <v>326</v>
      </c>
      <c r="B60" s="110" t="s">
        <v>309</v>
      </c>
      <c r="C60" s="110" t="s">
        <v>310</v>
      </c>
      <c r="D60" s="110" t="s">
        <v>312</v>
      </c>
      <c r="E60" s="110" t="s">
        <v>331</v>
      </c>
      <c r="F60" s="110" t="s">
        <v>120</v>
      </c>
      <c r="G60" s="110" t="s">
        <v>313</v>
      </c>
      <c r="H60" s="110" t="s">
        <v>322</v>
      </c>
      <c r="I60" s="123" t="s">
        <v>323</v>
      </c>
    </row>
    <row r="61" spans="1:9" ht="78" x14ac:dyDescent="0.35">
      <c r="A61" s="124"/>
      <c r="B61" s="109" t="s">
        <v>314</v>
      </c>
      <c r="C61" s="109" t="s">
        <v>315</v>
      </c>
      <c r="D61" s="109" t="s">
        <v>316</v>
      </c>
      <c r="E61" s="109" t="s">
        <v>347</v>
      </c>
      <c r="F61" s="121" t="s">
        <v>348</v>
      </c>
      <c r="G61" s="109" t="s">
        <v>321</v>
      </c>
      <c r="H61" s="109" t="s">
        <v>329</v>
      </c>
      <c r="I61" s="125" t="s">
        <v>330</v>
      </c>
    </row>
    <row r="62" spans="1:9" x14ac:dyDescent="0.25">
      <c r="A62" s="126">
        <v>1</v>
      </c>
      <c r="B62" s="108">
        <f>+C$24</f>
        <v>45000</v>
      </c>
      <c r="C62" s="108">
        <f>+C$25</f>
        <v>5000</v>
      </c>
      <c r="D62" s="108">
        <f>+B62-C62</f>
        <v>40000</v>
      </c>
      <c r="E62" s="111">
        <f>+B$56</f>
        <v>0.35560598502274576</v>
      </c>
      <c r="F62" s="114">
        <f>+E62*B62</f>
        <v>16002.269326023559</v>
      </c>
      <c r="G62" s="114">
        <f>+F62</f>
        <v>16002.269326023559</v>
      </c>
      <c r="H62" s="114">
        <f>+B62-G62</f>
        <v>28997.730673976439</v>
      </c>
      <c r="I62" s="127">
        <f>+D62-G62</f>
        <v>23997.730673976439</v>
      </c>
    </row>
    <row r="63" spans="1:9" x14ac:dyDescent="0.25">
      <c r="A63" s="126">
        <v>2</v>
      </c>
      <c r="B63" s="108">
        <f t="shared" ref="B63:B66" si="15">+C$24</f>
        <v>45000</v>
      </c>
      <c r="C63" s="108">
        <f t="shared" ref="C63:C66" si="16">+C$25</f>
        <v>5000</v>
      </c>
      <c r="D63" s="108">
        <f t="shared" ref="D63:D66" si="17">+B63-C63</f>
        <v>40000</v>
      </c>
      <c r="E63" s="111">
        <f t="shared" ref="E63:E66" si="18">+B$56</f>
        <v>0.35560598502274576</v>
      </c>
      <c r="F63" s="114">
        <f>+E63*H62</f>
        <v>10311.76657974368</v>
      </c>
      <c r="G63" s="114">
        <f>+G62+F63</f>
        <v>26314.035905767239</v>
      </c>
      <c r="H63" s="114">
        <f t="shared" ref="H63:H66" si="19">+B63-G63</f>
        <v>18685.964094232761</v>
      </c>
      <c r="I63" s="127">
        <f t="shared" ref="I63:I66" si="20">+D63-G63</f>
        <v>13685.964094232761</v>
      </c>
    </row>
    <row r="64" spans="1:9" x14ac:dyDescent="0.25">
      <c r="A64" s="126">
        <v>3</v>
      </c>
      <c r="B64" s="108">
        <f t="shared" si="15"/>
        <v>45000</v>
      </c>
      <c r="C64" s="108">
        <f t="shared" si="16"/>
        <v>5000</v>
      </c>
      <c r="D64" s="108">
        <f t="shared" si="17"/>
        <v>40000</v>
      </c>
      <c r="E64" s="111">
        <f t="shared" si="18"/>
        <v>0.35560598502274576</v>
      </c>
      <c r="F64" s="114">
        <f>+E64*H63</f>
        <v>6644.8406678293004</v>
      </c>
      <c r="G64" s="114">
        <f t="shared" ref="G64:G66" si="21">+G63+F64</f>
        <v>32958.876573596543</v>
      </c>
      <c r="H64" s="114">
        <f t="shared" si="19"/>
        <v>12041.123426403457</v>
      </c>
      <c r="I64" s="127">
        <f t="shared" si="20"/>
        <v>7041.1234264034574</v>
      </c>
    </row>
    <row r="65" spans="1:9" x14ac:dyDescent="0.25">
      <c r="A65" s="126">
        <v>4</v>
      </c>
      <c r="B65" s="108">
        <f t="shared" si="15"/>
        <v>45000</v>
      </c>
      <c r="C65" s="108">
        <f t="shared" si="16"/>
        <v>5000</v>
      </c>
      <c r="D65" s="108">
        <f t="shared" si="17"/>
        <v>40000</v>
      </c>
      <c r="E65" s="111">
        <f t="shared" si="18"/>
        <v>0.35560598502274576</v>
      </c>
      <c r="F65" s="114">
        <f>+E65*H64</f>
        <v>4281.895556826661</v>
      </c>
      <c r="G65" s="114">
        <f t="shared" si="21"/>
        <v>37240.772130423204</v>
      </c>
      <c r="H65" s="114">
        <f t="shared" si="19"/>
        <v>7759.2278695767964</v>
      </c>
      <c r="I65" s="127">
        <f t="shared" si="20"/>
        <v>2759.2278695767964</v>
      </c>
    </row>
    <row r="66" spans="1:9" ht="15.75" thickBot="1" x14ac:dyDescent="0.3">
      <c r="A66" s="128">
        <v>5</v>
      </c>
      <c r="B66" s="129">
        <f t="shared" si="15"/>
        <v>45000</v>
      </c>
      <c r="C66" s="130">
        <f t="shared" si="16"/>
        <v>5000</v>
      </c>
      <c r="D66" s="129">
        <f t="shared" si="17"/>
        <v>40000</v>
      </c>
      <c r="E66" s="131">
        <f t="shared" si="18"/>
        <v>0.35560598502274576</v>
      </c>
      <c r="F66" s="132">
        <f t="shared" ref="F66" si="22">+E66*H65</f>
        <v>2759.2278695767977</v>
      </c>
      <c r="G66" s="132">
        <f t="shared" si="21"/>
        <v>40000</v>
      </c>
      <c r="H66" s="133">
        <f t="shared" si="19"/>
        <v>5000</v>
      </c>
      <c r="I66" s="134">
        <f t="shared" si="20"/>
        <v>0</v>
      </c>
    </row>
    <row r="69" spans="1:9" x14ac:dyDescent="0.25">
      <c r="A69" s="356" t="s">
        <v>349</v>
      </c>
      <c r="B69" s="356"/>
    </row>
    <row r="70" spans="1:9" x14ac:dyDescent="0.25">
      <c r="A70" t="s">
        <v>350</v>
      </c>
    </row>
    <row r="71" spans="1:9" x14ac:dyDescent="0.25">
      <c r="A71" t="s">
        <v>309</v>
      </c>
      <c r="B71">
        <v>45000</v>
      </c>
    </row>
    <row r="72" spans="1:9" x14ac:dyDescent="0.25">
      <c r="A72" t="s">
        <v>310</v>
      </c>
      <c r="B72">
        <v>5000</v>
      </c>
      <c r="D72" t="s">
        <v>353</v>
      </c>
      <c r="E72">
        <f>(-1+(1+B74)^B73)/(B74*(1+B74)^B73)</f>
        <v>3.7907867694084505</v>
      </c>
      <c r="F72" s="10">
        <f>+(B71-B72)/E72</f>
        <v>10551.899231789808</v>
      </c>
    </row>
    <row r="73" spans="1:9" x14ac:dyDescent="0.25">
      <c r="A73" t="s">
        <v>282</v>
      </c>
      <c r="B73">
        <v>5</v>
      </c>
      <c r="E73" s="135">
        <f>PMT(B74,B73,B71-B72)</f>
        <v>-10551.899231789816</v>
      </c>
    </row>
    <row r="74" spans="1:9" x14ac:dyDescent="0.25">
      <c r="A74" t="s">
        <v>351</v>
      </c>
      <c r="B74" s="98">
        <v>0.1</v>
      </c>
    </row>
    <row r="75" spans="1:9" x14ac:dyDescent="0.25">
      <c r="A75" t="s">
        <v>352</v>
      </c>
    </row>
    <row r="76" spans="1:9" ht="15.75" thickBot="1" x14ac:dyDescent="0.3"/>
    <row r="77" spans="1:9" x14ac:dyDescent="0.25">
      <c r="A77" s="433" t="s">
        <v>311</v>
      </c>
      <c r="B77" s="434"/>
      <c r="C77" s="434"/>
      <c r="D77" s="434"/>
      <c r="E77" s="434"/>
      <c r="F77" s="434"/>
      <c r="G77" s="434"/>
      <c r="H77" s="434"/>
      <c r="I77" s="435"/>
    </row>
    <row r="78" spans="1:9" x14ac:dyDescent="0.25">
      <c r="A78" s="122" t="s">
        <v>326</v>
      </c>
      <c r="B78" s="110" t="s">
        <v>309</v>
      </c>
      <c r="C78" s="110" t="s">
        <v>310</v>
      </c>
      <c r="D78" s="110" t="s">
        <v>312</v>
      </c>
      <c r="E78" s="110" t="s">
        <v>354</v>
      </c>
      <c r="F78" s="110" t="s">
        <v>120</v>
      </c>
      <c r="G78" s="110" t="s">
        <v>313</v>
      </c>
      <c r="H78" s="110" t="s">
        <v>322</v>
      </c>
      <c r="I78" s="123" t="s">
        <v>323</v>
      </c>
    </row>
    <row r="79" spans="1:9" x14ac:dyDescent="0.25">
      <c r="A79" s="124"/>
      <c r="B79" s="109" t="s">
        <v>314</v>
      </c>
      <c r="C79" s="109" t="s">
        <v>315</v>
      </c>
      <c r="D79" s="109" t="s">
        <v>316</v>
      </c>
      <c r="E79" s="109"/>
      <c r="F79" s="121" t="s">
        <v>355</v>
      </c>
      <c r="G79" s="109" t="s">
        <v>321</v>
      </c>
      <c r="H79" s="109" t="s">
        <v>329</v>
      </c>
      <c r="I79" s="125" t="s">
        <v>330</v>
      </c>
    </row>
    <row r="80" spans="1:9" x14ac:dyDescent="0.25">
      <c r="A80" s="126">
        <v>1</v>
      </c>
      <c r="B80" s="108">
        <f>+C$24</f>
        <v>45000</v>
      </c>
      <c r="C80" s="108">
        <f>+C$25</f>
        <v>5000</v>
      </c>
      <c r="D80" s="108">
        <f>+B80-C80</f>
        <v>40000</v>
      </c>
      <c r="E80" s="114">
        <f>+D80*B74</f>
        <v>4000</v>
      </c>
      <c r="F80" s="114">
        <f>+F$72-E80</f>
        <v>6551.8992317898083</v>
      </c>
      <c r="G80" s="114">
        <f>+F80</f>
        <v>6551.8992317898083</v>
      </c>
      <c r="H80" s="114">
        <f>+B80-G80</f>
        <v>38448.100768210192</v>
      </c>
      <c r="I80" s="127">
        <f>+D80-G80</f>
        <v>33448.100768210192</v>
      </c>
    </row>
    <row r="81" spans="1:9" x14ac:dyDescent="0.25">
      <c r="A81" s="126">
        <v>2</v>
      </c>
      <c r="B81" s="108">
        <f t="shared" ref="B81:B84" si="23">+C$24</f>
        <v>45000</v>
      </c>
      <c r="C81" s="108">
        <f t="shared" ref="C81:C84" si="24">+C$25</f>
        <v>5000</v>
      </c>
      <c r="D81" s="108">
        <f t="shared" ref="D81:D84" si="25">+B81-C81</f>
        <v>40000</v>
      </c>
      <c r="E81" s="114">
        <f>+B$74*I80</f>
        <v>3344.8100768210193</v>
      </c>
      <c r="F81" s="114">
        <f t="shared" ref="F81:F84" si="26">+F$72-E81</f>
        <v>7207.0891549687894</v>
      </c>
      <c r="G81" s="114">
        <f>+G80+F81</f>
        <v>13758.988386758598</v>
      </c>
      <c r="H81" s="114">
        <f t="shared" ref="H81:H84" si="27">+B81-G81</f>
        <v>31241.011613241404</v>
      </c>
      <c r="I81" s="127">
        <f>+D81-G81</f>
        <v>26241.011613241404</v>
      </c>
    </row>
    <row r="82" spans="1:9" x14ac:dyDescent="0.25">
      <c r="A82" s="126">
        <v>3</v>
      </c>
      <c r="B82" s="108">
        <f t="shared" si="23"/>
        <v>45000</v>
      </c>
      <c r="C82" s="108">
        <f t="shared" si="24"/>
        <v>5000</v>
      </c>
      <c r="D82" s="108">
        <f t="shared" si="25"/>
        <v>40000</v>
      </c>
      <c r="E82" s="114">
        <f>+B$74*I81</f>
        <v>2624.1011613241408</v>
      </c>
      <c r="F82" s="114">
        <f t="shared" si="26"/>
        <v>7927.7980704656675</v>
      </c>
      <c r="G82" s="114">
        <f t="shared" ref="G82:G84" si="28">+G81+F82</f>
        <v>21686.786457224265</v>
      </c>
      <c r="H82" s="114">
        <f t="shared" si="27"/>
        <v>23313.213542775735</v>
      </c>
      <c r="I82" s="127">
        <f t="shared" ref="I82:I84" si="29">+D82-G82</f>
        <v>18313.213542775735</v>
      </c>
    </row>
    <row r="83" spans="1:9" x14ac:dyDescent="0.25">
      <c r="A83" s="126">
        <v>4</v>
      </c>
      <c r="B83" s="108">
        <f t="shared" si="23"/>
        <v>45000</v>
      </c>
      <c r="C83" s="108">
        <f t="shared" si="24"/>
        <v>5000</v>
      </c>
      <c r="D83" s="108">
        <f t="shared" si="25"/>
        <v>40000</v>
      </c>
      <c r="E83" s="114">
        <f>+B$74*I82</f>
        <v>1831.3213542775736</v>
      </c>
      <c r="F83" s="114">
        <f t="shared" si="26"/>
        <v>8720.5778775122344</v>
      </c>
      <c r="G83" s="114">
        <f t="shared" si="28"/>
        <v>30407.3643347365</v>
      </c>
      <c r="H83" s="114">
        <f t="shared" si="27"/>
        <v>14592.6356652635</v>
      </c>
      <c r="I83" s="127">
        <f t="shared" si="29"/>
        <v>9592.6356652635004</v>
      </c>
    </row>
    <row r="84" spans="1:9" ht="15.75" thickBot="1" x14ac:dyDescent="0.3">
      <c r="A84" s="128">
        <v>5</v>
      </c>
      <c r="B84" s="129">
        <f t="shared" si="23"/>
        <v>45000</v>
      </c>
      <c r="C84" s="130">
        <f t="shared" si="24"/>
        <v>5000</v>
      </c>
      <c r="D84" s="129">
        <f t="shared" si="25"/>
        <v>40000</v>
      </c>
      <c r="E84" s="132">
        <f t="shared" ref="E84" si="30">+B$74*I83</f>
        <v>959.26356652635013</v>
      </c>
      <c r="F84" s="132">
        <f t="shared" si="26"/>
        <v>9592.6356652634586</v>
      </c>
      <c r="G84" s="132">
        <f t="shared" si="28"/>
        <v>39999.999999999956</v>
      </c>
      <c r="H84" s="133">
        <f t="shared" si="27"/>
        <v>5000.0000000000437</v>
      </c>
      <c r="I84" s="134">
        <f t="shared" si="29"/>
        <v>0</v>
      </c>
    </row>
    <row r="86" spans="1:9" ht="15.75" thickBot="1" x14ac:dyDescent="0.3"/>
    <row r="87" spans="1:9" ht="75.75" thickBot="1" x14ac:dyDescent="0.3">
      <c r="A87" s="137" t="s">
        <v>356</v>
      </c>
      <c r="B87" s="138" t="s">
        <v>357</v>
      </c>
      <c r="C87" s="138" t="s">
        <v>358</v>
      </c>
      <c r="D87" s="138" t="s">
        <v>359</v>
      </c>
      <c r="E87" s="139" t="s">
        <v>360</v>
      </c>
    </row>
    <row r="88" spans="1:9" x14ac:dyDescent="0.25">
      <c r="A88" s="136">
        <v>0</v>
      </c>
      <c r="B88" s="115">
        <f>+D80</f>
        <v>40000</v>
      </c>
      <c r="C88" s="115">
        <f>+B88</f>
        <v>40000</v>
      </c>
      <c r="D88" s="115">
        <f>+C88</f>
        <v>40000</v>
      </c>
      <c r="E88" s="140">
        <f>+D88</f>
        <v>40000</v>
      </c>
    </row>
    <row r="89" spans="1:9" x14ac:dyDescent="0.25">
      <c r="A89" s="40">
        <v>1</v>
      </c>
      <c r="B89" s="141">
        <f>+I35</f>
        <v>32000</v>
      </c>
      <c r="C89" s="141">
        <f>+I49</f>
        <v>26666.666666666668</v>
      </c>
      <c r="D89" s="141">
        <f>+I62</f>
        <v>23997.730673976439</v>
      </c>
      <c r="E89" s="142">
        <f>+I80</f>
        <v>33448.100768210192</v>
      </c>
    </row>
    <row r="90" spans="1:9" x14ac:dyDescent="0.25">
      <c r="A90" s="40">
        <v>2</v>
      </c>
      <c r="B90" s="141">
        <f t="shared" ref="B90:B93" si="31">+I36</f>
        <v>24000</v>
      </c>
      <c r="C90" s="141">
        <f t="shared" ref="C90:C93" si="32">+I50</f>
        <v>16000</v>
      </c>
      <c r="D90" s="141">
        <f t="shared" ref="D90:D93" si="33">+I63</f>
        <v>13685.964094232761</v>
      </c>
      <c r="E90" s="142">
        <f t="shared" ref="E90:E93" si="34">+I81</f>
        <v>26241.011613241404</v>
      </c>
    </row>
    <row r="91" spans="1:9" x14ac:dyDescent="0.25">
      <c r="A91" s="40">
        <v>3</v>
      </c>
      <c r="B91" s="141">
        <f t="shared" si="31"/>
        <v>16000</v>
      </c>
      <c r="C91" s="141">
        <f t="shared" si="32"/>
        <v>8000</v>
      </c>
      <c r="D91" s="141">
        <f t="shared" si="33"/>
        <v>7041.1234264034574</v>
      </c>
      <c r="E91" s="142">
        <f t="shared" si="34"/>
        <v>18313.213542775735</v>
      </c>
    </row>
    <row r="92" spans="1:9" x14ac:dyDescent="0.25">
      <c r="A92" s="40">
        <v>4</v>
      </c>
      <c r="B92" s="141">
        <f t="shared" si="31"/>
        <v>8000</v>
      </c>
      <c r="C92" s="141">
        <f t="shared" si="32"/>
        <v>2666.6666666666642</v>
      </c>
      <c r="D92" s="141">
        <f t="shared" si="33"/>
        <v>2759.2278695767964</v>
      </c>
      <c r="E92" s="142">
        <f t="shared" si="34"/>
        <v>9592.6356652635004</v>
      </c>
    </row>
    <row r="93" spans="1:9" ht="15.75" thickBot="1" x14ac:dyDescent="0.3">
      <c r="A93" s="42">
        <v>5</v>
      </c>
      <c r="B93" s="143">
        <f t="shared" si="31"/>
        <v>0</v>
      </c>
      <c r="C93" s="143">
        <f t="shared" si="32"/>
        <v>0</v>
      </c>
      <c r="D93" s="143">
        <f t="shared" si="33"/>
        <v>0</v>
      </c>
      <c r="E93" s="144">
        <f t="shared" si="34"/>
        <v>0</v>
      </c>
    </row>
  </sheetData>
  <mergeCells count="9">
    <mergeCell ref="A46:I46"/>
    <mergeCell ref="A59:I59"/>
    <mergeCell ref="A77:I77"/>
    <mergeCell ref="G1:I1"/>
    <mergeCell ref="G6:I6"/>
    <mergeCell ref="G9:I9"/>
    <mergeCell ref="G12:I12"/>
    <mergeCell ref="A32:I32"/>
    <mergeCell ref="A1:F1"/>
  </mergeCells>
  <phoneticPr fontId="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189E-3E36-48C3-9F3C-1956ED5E517B}">
  <dimension ref="A1:L115"/>
  <sheetViews>
    <sheetView topLeftCell="A99" zoomScale="110" zoomScaleNormal="110" workbookViewId="0">
      <selection activeCell="B95" sqref="B95"/>
    </sheetView>
  </sheetViews>
  <sheetFormatPr defaultRowHeight="15" x14ac:dyDescent="0.25"/>
  <cols>
    <col min="1" max="1" width="54" customWidth="1"/>
    <col min="2" max="2" width="51.85546875" customWidth="1"/>
    <col min="3" max="3" width="36.85546875" bestFit="1" customWidth="1"/>
    <col min="4" max="4" width="5" customWidth="1"/>
    <col min="5" max="5" width="12.7109375" bestFit="1" customWidth="1"/>
    <col min="6" max="6" width="11.140625" bestFit="1" customWidth="1"/>
    <col min="7" max="7" width="3.85546875" customWidth="1"/>
    <col min="8" max="9" width="11.140625" bestFit="1" customWidth="1"/>
    <col min="10" max="10" width="4" customWidth="1"/>
    <col min="11" max="11" width="10" bestFit="1" customWidth="1"/>
    <col min="12" max="12" width="11.140625" bestFit="1" customWidth="1"/>
  </cols>
  <sheetData>
    <row r="1" spans="1:3" ht="23.25" x14ac:dyDescent="0.35">
      <c r="A1" s="393" t="s">
        <v>361</v>
      </c>
    </row>
    <row r="2" spans="1:3" x14ac:dyDescent="0.25">
      <c r="A2" s="12"/>
      <c r="B2" s="17" t="s">
        <v>41</v>
      </c>
      <c r="C2" s="17" t="s">
        <v>42</v>
      </c>
    </row>
    <row r="3" spans="1:3" x14ac:dyDescent="0.25">
      <c r="A3" s="379" t="s">
        <v>362</v>
      </c>
      <c r="B3" s="4" t="s">
        <v>363</v>
      </c>
      <c r="C3" s="4" t="s">
        <v>90</v>
      </c>
    </row>
    <row r="4" spans="1:3" x14ac:dyDescent="0.25">
      <c r="B4" s="4"/>
    </row>
    <row r="5" spans="1:3" x14ac:dyDescent="0.25">
      <c r="A5" s="379" t="s">
        <v>364</v>
      </c>
      <c r="B5" s="4" t="str">
        <f>+C3</f>
        <v>ΠΡΟΜΗΘΕΥΤΕΣ</v>
      </c>
      <c r="C5" s="4" t="s">
        <v>365</v>
      </c>
    </row>
    <row r="7" spans="1:3" x14ac:dyDescent="0.25">
      <c r="A7" s="452" t="s">
        <v>366</v>
      </c>
      <c r="B7" s="452"/>
      <c r="C7" s="452"/>
    </row>
    <row r="8" spans="1:3" ht="15.75" thickBot="1" x14ac:dyDescent="0.3"/>
    <row r="9" spans="1:3" x14ac:dyDescent="0.25">
      <c r="A9" s="145" t="str">
        <f>+B3</f>
        <v>ΑΠΟΘΕΜΑΤΑ - ΕΜΠΟΡΕΥΜΑΤΑ - ΑΓΟΡΕΣ ΕΜΠΟΡΕΥΜΑΤΩΝ</v>
      </c>
      <c r="B9" s="146">
        <v>20000</v>
      </c>
      <c r="C9" s="147"/>
    </row>
    <row r="10" spans="1:3" x14ac:dyDescent="0.25">
      <c r="A10" s="50" t="s">
        <v>90</v>
      </c>
      <c r="C10" s="148">
        <f>+B9</f>
        <v>20000</v>
      </c>
    </row>
    <row r="11" spans="1:3" ht="15.75" thickBot="1" x14ac:dyDescent="0.3">
      <c r="A11" s="449" t="s">
        <v>367</v>
      </c>
      <c r="B11" s="450"/>
      <c r="C11" s="451"/>
    </row>
    <row r="12" spans="1:3" x14ac:dyDescent="0.25">
      <c r="A12" s="145" t="str">
        <f>+A10</f>
        <v>ΠΡΟΜΗΘΕΥΤΕΣ</v>
      </c>
      <c r="B12" s="146">
        <v>10000</v>
      </c>
      <c r="C12" s="147"/>
    </row>
    <row r="13" spans="1:3" x14ac:dyDescent="0.25">
      <c r="A13" s="50" t="s">
        <v>54</v>
      </c>
      <c r="C13" s="149">
        <v>10000</v>
      </c>
    </row>
    <row r="14" spans="1:3" ht="15.75" thickBot="1" x14ac:dyDescent="0.3">
      <c r="A14" s="449" t="s">
        <v>368</v>
      </c>
      <c r="B14" s="450"/>
      <c r="C14" s="451"/>
    </row>
    <row r="16" spans="1:3" x14ac:dyDescent="0.25">
      <c r="B16" s="17" t="s">
        <v>41</v>
      </c>
      <c r="C16" s="17" t="s">
        <v>42</v>
      </c>
    </row>
    <row r="17" spans="1:3" x14ac:dyDescent="0.25">
      <c r="A17" s="379" t="s">
        <v>369</v>
      </c>
      <c r="B17" s="4" t="s">
        <v>71</v>
      </c>
      <c r="C17" s="4" t="s">
        <v>370</v>
      </c>
    </row>
    <row r="18" spans="1:3" x14ac:dyDescent="0.25">
      <c r="A18" s="379" t="s">
        <v>371</v>
      </c>
      <c r="B18" s="4" t="s">
        <v>124</v>
      </c>
      <c r="C18" s="4" t="s">
        <v>372</v>
      </c>
    </row>
    <row r="19" spans="1:3" x14ac:dyDescent="0.25">
      <c r="A19" s="150" t="s">
        <v>373</v>
      </c>
      <c r="B19" s="150" t="s">
        <v>374</v>
      </c>
    </row>
    <row r="21" spans="1:3" x14ac:dyDescent="0.25">
      <c r="A21" s="453" t="s">
        <v>375</v>
      </c>
      <c r="B21" s="453"/>
      <c r="C21" s="453"/>
    </row>
    <row r="22" spans="1:3" ht="15.75" thickBot="1" x14ac:dyDescent="0.3"/>
    <row r="23" spans="1:3" x14ac:dyDescent="0.25">
      <c r="A23" s="145" t="str">
        <f>+B17</f>
        <v>ΠΕΛΑΤΕΣ</v>
      </c>
      <c r="B23" s="146">
        <v>15000</v>
      </c>
      <c r="C23" s="147"/>
    </row>
    <row r="24" spans="1:3" x14ac:dyDescent="0.25">
      <c r="A24" s="50" t="str">
        <f>+C17</f>
        <v>ΠΩΛΗΣΕΙΣ - ΠΩΛΗΣΕΙΣ ΕΜΠΟΡΕΥΜΑΤΩΝ</v>
      </c>
      <c r="C24" s="376">
        <v>15000</v>
      </c>
    </row>
    <row r="25" spans="1:3" ht="15.75" thickBot="1" x14ac:dyDescent="0.3">
      <c r="A25" s="449" t="s">
        <v>376</v>
      </c>
      <c r="B25" s="450"/>
      <c r="C25" s="451"/>
    </row>
    <row r="26" spans="1:3" x14ac:dyDescent="0.25">
      <c r="A26" s="145" t="str">
        <f>+A13</f>
        <v>ΤΑΜΕΙΟ</v>
      </c>
      <c r="B26" s="146">
        <v>7500</v>
      </c>
      <c r="C26" s="147"/>
    </row>
    <row r="27" spans="1:3" x14ac:dyDescent="0.25">
      <c r="A27" s="50" t="str">
        <f>+A23</f>
        <v>ΠΕΛΑΤΕΣ</v>
      </c>
      <c r="C27" s="149">
        <v>7500</v>
      </c>
    </row>
    <row r="28" spans="1:3" ht="15.75" thickBot="1" x14ac:dyDescent="0.3">
      <c r="A28" s="449" t="s">
        <v>377</v>
      </c>
      <c r="B28" s="450"/>
      <c r="C28" s="451"/>
    </row>
    <row r="29" spans="1:3" x14ac:dyDescent="0.25">
      <c r="A29" s="145" t="s">
        <v>124</v>
      </c>
      <c r="B29" s="377">
        <v>10000</v>
      </c>
      <c r="C29" s="147"/>
    </row>
    <row r="30" spans="1:3" x14ac:dyDescent="0.25">
      <c r="A30" s="50" t="str">
        <f>+C18</f>
        <v>ΑΠΟΘΕΜΑΤΑ ΕΜΟΡΕΥΜΑΤΩΝ</v>
      </c>
      <c r="C30" s="148">
        <f>+B29</f>
        <v>10000</v>
      </c>
    </row>
    <row r="31" spans="1:3" ht="15.75" thickBot="1" x14ac:dyDescent="0.3">
      <c r="A31" s="449" t="s">
        <v>378</v>
      </c>
      <c r="B31" s="450"/>
      <c r="C31" s="451"/>
    </row>
    <row r="32" spans="1:3" x14ac:dyDescent="0.25">
      <c r="A32" s="151" t="s">
        <v>379</v>
      </c>
    </row>
    <row r="33" spans="1:3" ht="15.75" thickBot="1" x14ac:dyDescent="0.3">
      <c r="A33" s="378">
        <f>+C24-B29</f>
        <v>5000</v>
      </c>
    </row>
    <row r="35" spans="1:3" x14ac:dyDescent="0.25">
      <c r="A35" t="s">
        <v>380</v>
      </c>
      <c r="B35" t="s">
        <v>381</v>
      </c>
      <c r="C35" t="s">
        <v>90</v>
      </c>
    </row>
    <row r="37" spans="1:3" x14ac:dyDescent="0.25">
      <c r="A37" t="s">
        <v>382</v>
      </c>
    </row>
    <row r="54" spans="1:3" x14ac:dyDescent="0.25">
      <c r="A54" t="s">
        <v>369</v>
      </c>
    </row>
    <row r="55" spans="1:3" x14ac:dyDescent="0.25">
      <c r="B55" t="s">
        <v>383</v>
      </c>
      <c r="C55" s="368" t="s">
        <v>96</v>
      </c>
    </row>
    <row r="59" spans="1:3" x14ac:dyDescent="0.25">
      <c r="A59" t="s">
        <v>385</v>
      </c>
    </row>
    <row r="75" spans="1:3" ht="18.75" x14ac:dyDescent="0.3">
      <c r="A75" s="370" t="s">
        <v>384</v>
      </c>
    </row>
    <row r="76" spans="1:3" x14ac:dyDescent="0.25">
      <c r="B76" s="368" t="s">
        <v>124</v>
      </c>
      <c r="C76" t="s">
        <v>107</v>
      </c>
    </row>
    <row r="82" spans="1:12" ht="15.75" thickBot="1" x14ac:dyDescent="0.3"/>
    <row r="83" spans="1:12" ht="15.75" thickBot="1" x14ac:dyDescent="0.3">
      <c r="C83" s="152" t="s">
        <v>1</v>
      </c>
    </row>
    <row r="88" spans="1:12" x14ac:dyDescent="0.25">
      <c r="A88" s="453" t="s">
        <v>386</v>
      </c>
      <c r="B88" s="453"/>
      <c r="C88" s="453"/>
    </row>
    <row r="89" spans="1:12" x14ac:dyDescent="0.25">
      <c r="A89" s="153" t="s">
        <v>387</v>
      </c>
      <c r="B89" s="153"/>
      <c r="C89" s="153"/>
    </row>
    <row r="90" spans="1:12" x14ac:dyDescent="0.25">
      <c r="A90" s="453" t="s">
        <v>722</v>
      </c>
      <c r="B90" s="453"/>
      <c r="C90" s="453"/>
    </row>
    <row r="91" spans="1:12" ht="15.75" thickBot="1" x14ac:dyDescent="0.3"/>
    <row r="92" spans="1:12" x14ac:dyDescent="0.25">
      <c r="A92" s="145" t="s">
        <v>108</v>
      </c>
      <c r="B92" s="146">
        <v>35000</v>
      </c>
      <c r="C92" s="371"/>
      <c r="E92" s="399" t="str">
        <f>+A92</f>
        <v>ΕΜΠΟΡΕΥΜΑΤΑ</v>
      </c>
      <c r="F92" s="399"/>
      <c r="H92" s="454" t="str">
        <f>+A93</f>
        <v>ΠΡΟΜΗΘΕΥΤΕΣ</v>
      </c>
      <c r="I92" s="399"/>
      <c r="K92" s="399" t="str">
        <f>+A96</f>
        <v>ΤΑΜΕΙΟ</v>
      </c>
      <c r="L92" s="399"/>
    </row>
    <row r="93" spans="1:12" x14ac:dyDescent="0.25">
      <c r="A93" s="50" t="s">
        <v>90</v>
      </c>
      <c r="B93" s="372"/>
      <c r="C93" s="149">
        <v>35000</v>
      </c>
      <c r="E93" s="19">
        <f>+B92</f>
        <v>35000</v>
      </c>
      <c r="F93" s="154">
        <f>+C107</f>
        <v>12000</v>
      </c>
      <c r="H93" s="19">
        <f>+B95</f>
        <v>21000</v>
      </c>
      <c r="I93" s="154">
        <f>+C93</f>
        <v>35000</v>
      </c>
      <c r="K93" s="19">
        <f>+B102</f>
        <v>4000</v>
      </c>
      <c r="L93" s="154">
        <f>+C96</f>
        <v>7000</v>
      </c>
    </row>
    <row r="94" spans="1:12" ht="15.75" thickBot="1" x14ac:dyDescent="0.3">
      <c r="A94" s="213"/>
      <c r="B94" s="311"/>
      <c r="C94" s="373"/>
      <c r="E94" s="27"/>
      <c r="F94" s="9"/>
      <c r="I94" s="9"/>
      <c r="L94" s="9"/>
    </row>
    <row r="95" spans="1:12" x14ac:dyDescent="0.25">
      <c r="A95" s="145" t="s">
        <v>90</v>
      </c>
      <c r="B95" s="146">
        <f>+C97+C96</f>
        <v>21000</v>
      </c>
      <c r="C95" s="371"/>
      <c r="F95" s="9"/>
      <c r="I95" s="9"/>
      <c r="L95" s="9"/>
    </row>
    <row r="96" spans="1:12" x14ac:dyDescent="0.25">
      <c r="A96" s="50" t="s">
        <v>54</v>
      </c>
      <c r="B96" s="372"/>
      <c r="C96" s="149">
        <v>7000</v>
      </c>
      <c r="F96" s="9"/>
      <c r="I96" s="9"/>
      <c r="L96" s="9"/>
    </row>
    <row r="97" spans="1:12" x14ac:dyDescent="0.25">
      <c r="A97" s="50" t="s">
        <v>289</v>
      </c>
      <c r="B97" s="372"/>
      <c r="C97" s="149">
        <v>14000</v>
      </c>
      <c r="F97" s="9"/>
      <c r="I97" s="9"/>
      <c r="L97" s="9"/>
    </row>
    <row r="98" spans="1:12" ht="15.75" thickBot="1" x14ac:dyDescent="0.3">
      <c r="A98" s="213"/>
      <c r="B98" s="311"/>
      <c r="C98" s="373"/>
      <c r="F98" s="9"/>
      <c r="I98" s="9"/>
      <c r="L98" s="9"/>
    </row>
    <row r="99" spans="1:12" x14ac:dyDescent="0.25">
      <c r="A99" s="145" t="s">
        <v>71</v>
      </c>
      <c r="B99" s="146">
        <v>20000</v>
      </c>
      <c r="C99" s="371"/>
    </row>
    <row r="100" spans="1:12" x14ac:dyDescent="0.25">
      <c r="A100" s="50" t="s">
        <v>96</v>
      </c>
      <c r="B100" s="372"/>
      <c r="C100" s="149">
        <v>20000</v>
      </c>
    </row>
    <row r="101" spans="1:12" ht="15.75" thickBot="1" x14ac:dyDescent="0.3">
      <c r="A101" s="213"/>
      <c r="B101" s="311"/>
      <c r="C101" s="373"/>
      <c r="E101" s="399" t="str">
        <f>+A97</f>
        <v>ΓΡΑΜΜΑΤΙΑ ΠΛΗΡΩΤΕΑ</v>
      </c>
      <c r="F101" s="399"/>
      <c r="H101" s="399" t="str">
        <f>+A99</f>
        <v>ΠΕΛΑΤΕΣ</v>
      </c>
      <c r="I101" s="399"/>
      <c r="K101" s="399" t="str">
        <f>+A100</f>
        <v>ΠΩΛΗΣΕΙΣ</v>
      </c>
      <c r="L101" s="399"/>
    </row>
    <row r="102" spans="1:12" x14ac:dyDescent="0.25">
      <c r="A102" s="145" t="s">
        <v>54</v>
      </c>
      <c r="B102" s="146">
        <v>4000</v>
      </c>
      <c r="C102" s="371"/>
      <c r="F102" s="154">
        <f>+C97</f>
        <v>14000</v>
      </c>
      <c r="H102" s="19">
        <f>+B99</f>
        <v>20000</v>
      </c>
      <c r="I102" s="154">
        <f>+C107</f>
        <v>12000</v>
      </c>
      <c r="L102" s="154">
        <f>+C100</f>
        <v>20000</v>
      </c>
    </row>
    <row r="103" spans="1:12" x14ac:dyDescent="0.25">
      <c r="A103" s="49" t="s">
        <v>388</v>
      </c>
      <c r="B103" s="372">
        <v>8000</v>
      </c>
      <c r="C103" s="149"/>
      <c r="F103" s="9"/>
      <c r="I103" s="9"/>
      <c r="L103" s="9"/>
    </row>
    <row r="104" spans="1:12" x14ac:dyDescent="0.25">
      <c r="A104" s="50" t="s">
        <v>71</v>
      </c>
      <c r="B104" s="372"/>
      <c r="C104" s="149">
        <f>+B102+B103</f>
        <v>12000</v>
      </c>
      <c r="F104" s="9"/>
      <c r="I104" s="9"/>
      <c r="L104" s="9"/>
    </row>
    <row r="105" spans="1:12" ht="15.75" thickBot="1" x14ac:dyDescent="0.3">
      <c r="A105" s="213"/>
      <c r="B105" s="215"/>
      <c r="C105" s="239"/>
      <c r="F105" s="9"/>
      <c r="I105" s="9"/>
      <c r="L105" s="9"/>
    </row>
    <row r="106" spans="1:12" x14ac:dyDescent="0.25">
      <c r="A106" s="145" t="s">
        <v>124</v>
      </c>
      <c r="B106" s="146">
        <v>12000</v>
      </c>
      <c r="C106" s="371"/>
      <c r="F106" s="9"/>
      <c r="I106" s="9"/>
      <c r="L106" s="9"/>
    </row>
    <row r="107" spans="1:12" x14ac:dyDescent="0.25">
      <c r="A107" s="50" t="s">
        <v>108</v>
      </c>
      <c r="B107" s="372"/>
      <c r="C107" s="149">
        <v>12000</v>
      </c>
      <c r="F107" s="9"/>
      <c r="I107" s="9"/>
      <c r="L107" s="9"/>
    </row>
    <row r="108" spans="1:12" ht="15.75" thickBot="1" x14ac:dyDescent="0.3">
      <c r="A108" s="213"/>
      <c r="B108" s="215"/>
      <c r="C108" s="239"/>
    </row>
    <row r="109" spans="1:12" x14ac:dyDescent="0.25">
      <c r="E109" s="399" t="str">
        <f>+A103</f>
        <v>ΕΠΙΤΑΓΕΣ ΕΙΣΠΡΑΚΤΕΕΣ</v>
      </c>
      <c r="F109" s="399"/>
      <c r="H109" s="399" t="str">
        <f>+A106</f>
        <v>ΚΟΣΤΟΣ ΠΩΛΗΘΕΝΤΩΝ</v>
      </c>
      <c r="I109" s="399"/>
      <c r="K109" s="399">
        <f>+A108</f>
        <v>0</v>
      </c>
      <c r="L109" s="399"/>
    </row>
    <row r="110" spans="1:12" x14ac:dyDescent="0.25">
      <c r="E110" s="19">
        <f>+B103</f>
        <v>8000</v>
      </c>
      <c r="F110" s="154">
        <f>+C105</f>
        <v>0</v>
      </c>
      <c r="H110" s="19">
        <f>+B106</f>
        <v>12000</v>
      </c>
      <c r="I110" s="8"/>
      <c r="L110" s="154">
        <f>+C108</f>
        <v>0</v>
      </c>
    </row>
    <row r="111" spans="1:12" x14ac:dyDescent="0.25">
      <c r="F111" s="9"/>
      <c r="I111" s="9"/>
      <c r="L111" s="9"/>
    </row>
    <row r="112" spans="1:12" x14ac:dyDescent="0.25">
      <c r="F112" s="9"/>
      <c r="I112" s="9"/>
      <c r="L112" s="9"/>
    </row>
    <row r="113" spans="6:12" x14ac:dyDescent="0.25">
      <c r="F113" s="9"/>
      <c r="I113" s="9"/>
      <c r="L113" s="9"/>
    </row>
    <row r="114" spans="6:12" x14ac:dyDescent="0.25">
      <c r="F114" s="9"/>
      <c r="I114" s="9"/>
      <c r="L114" s="9"/>
    </row>
    <row r="115" spans="6:12" x14ac:dyDescent="0.25">
      <c r="F115" s="9"/>
      <c r="I115" s="9"/>
      <c r="L115" s="9"/>
    </row>
  </sheetData>
  <mergeCells count="18">
    <mergeCell ref="E101:F101"/>
    <mergeCell ref="H101:I101"/>
    <mergeCell ref="K101:L101"/>
    <mergeCell ref="E109:F109"/>
    <mergeCell ref="H109:I109"/>
    <mergeCell ref="K109:L109"/>
    <mergeCell ref="K92:L92"/>
    <mergeCell ref="A11:C11"/>
    <mergeCell ref="A7:C7"/>
    <mergeCell ref="A14:C14"/>
    <mergeCell ref="A21:C21"/>
    <mergeCell ref="A25:C25"/>
    <mergeCell ref="A28:C28"/>
    <mergeCell ref="A31:C31"/>
    <mergeCell ref="A88:C88"/>
    <mergeCell ref="A90:C90"/>
    <mergeCell ref="E92:F92"/>
    <mergeCell ref="H92:I9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0F12-F20E-4A1C-80C7-2837F5EACDDA}">
  <dimension ref="A1:K99"/>
  <sheetViews>
    <sheetView topLeftCell="A95" zoomScale="130" zoomScaleNormal="130" workbookViewId="0">
      <selection activeCell="C72" sqref="C72:E72"/>
    </sheetView>
  </sheetViews>
  <sheetFormatPr defaultRowHeight="15" x14ac:dyDescent="0.25"/>
  <cols>
    <col min="1" max="1" width="23.85546875" customWidth="1"/>
    <col min="2" max="2" width="12.5703125" customWidth="1"/>
    <col min="3" max="3" width="17.5703125" customWidth="1"/>
    <col min="4" max="5" width="14.7109375" customWidth="1"/>
    <col min="6" max="6" width="12.5703125" customWidth="1"/>
    <col min="7" max="7" width="14.5703125" customWidth="1"/>
    <col min="8" max="8" width="12.42578125" customWidth="1"/>
    <col min="9" max="9" width="19.28515625" customWidth="1"/>
    <col min="10" max="10" width="13.42578125" customWidth="1"/>
    <col min="11" max="11" width="14" customWidth="1"/>
  </cols>
  <sheetData>
    <row r="1" spans="1:11" x14ac:dyDescent="0.25">
      <c r="A1" s="402" t="s">
        <v>389</v>
      </c>
      <c r="B1" s="402"/>
      <c r="C1" s="402"/>
      <c r="D1" s="402"/>
      <c r="E1" s="402"/>
      <c r="F1" s="402"/>
      <c r="G1" s="402"/>
      <c r="H1" s="402"/>
      <c r="I1" s="402"/>
    </row>
    <row r="3" spans="1:11" x14ac:dyDescent="0.25">
      <c r="A3" s="452" t="s">
        <v>390</v>
      </c>
      <c r="B3" s="452"/>
      <c r="C3" s="452"/>
      <c r="E3" s="415" t="s">
        <v>124</v>
      </c>
      <c r="F3" s="415"/>
      <c r="G3" s="415"/>
    </row>
    <row r="4" spans="1:11" x14ac:dyDescent="0.25">
      <c r="A4" s="452" t="s">
        <v>391</v>
      </c>
      <c r="B4" s="452"/>
      <c r="C4" s="452"/>
    </row>
    <row r="5" spans="1:11" x14ac:dyDescent="0.25">
      <c r="A5" s="460" t="s">
        <v>392</v>
      </c>
      <c r="B5" s="460"/>
      <c r="C5" s="460"/>
    </row>
    <row r="6" spans="1:11" x14ac:dyDescent="0.25">
      <c r="A6" s="460" t="s">
        <v>393</v>
      </c>
      <c r="B6" s="460"/>
      <c r="C6" s="460"/>
    </row>
    <row r="7" spans="1:11" x14ac:dyDescent="0.25">
      <c r="A7" s="452" t="s">
        <v>394</v>
      </c>
      <c r="B7" s="452"/>
      <c r="C7" s="452"/>
    </row>
    <row r="9" spans="1:11" x14ac:dyDescent="0.25">
      <c r="A9" s="475" t="s">
        <v>403</v>
      </c>
      <c r="B9" s="475"/>
      <c r="C9" s="475"/>
      <c r="D9" t="s">
        <v>401</v>
      </c>
      <c r="E9" s="456" t="s">
        <v>390</v>
      </c>
      <c r="F9" s="456"/>
      <c r="G9" s="456"/>
    </row>
    <row r="10" spans="1:11" x14ac:dyDescent="0.25">
      <c r="D10" t="s">
        <v>401</v>
      </c>
      <c r="E10" s="456" t="s">
        <v>391</v>
      </c>
      <c r="F10" s="456"/>
      <c r="G10" s="456"/>
    </row>
    <row r="11" spans="1:11" x14ac:dyDescent="0.25">
      <c r="D11" t="s">
        <v>402</v>
      </c>
      <c r="E11" s="458" t="s">
        <v>392</v>
      </c>
      <c r="F11" s="458"/>
      <c r="G11" s="458"/>
    </row>
    <row r="12" spans="1:11" x14ac:dyDescent="0.25">
      <c r="D12" t="s">
        <v>402</v>
      </c>
      <c r="E12" s="458" t="s">
        <v>393</v>
      </c>
      <c r="F12" s="458"/>
      <c r="G12" s="458"/>
    </row>
    <row r="13" spans="1:11" x14ac:dyDescent="0.25">
      <c r="D13" t="s">
        <v>402</v>
      </c>
      <c r="E13" s="456" t="s">
        <v>394</v>
      </c>
      <c r="F13" s="456"/>
      <c r="G13" s="456"/>
      <c r="H13" t="s">
        <v>395</v>
      </c>
      <c r="I13" s="21" t="s">
        <v>396</v>
      </c>
      <c r="J13" s="156" t="s">
        <v>398</v>
      </c>
      <c r="K13" s="474" t="s">
        <v>400</v>
      </c>
    </row>
    <row r="14" spans="1:11" x14ac:dyDescent="0.25">
      <c r="I14" s="21" t="s">
        <v>397</v>
      </c>
      <c r="J14" s="156" t="s">
        <v>399</v>
      </c>
      <c r="K14" s="474"/>
    </row>
    <row r="15" spans="1:11" x14ac:dyDescent="0.25">
      <c r="A15" s="404" t="s">
        <v>404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04"/>
    </row>
    <row r="16" spans="1:11" x14ac:dyDescent="0.25">
      <c r="A16" s="404" t="s">
        <v>405</v>
      </c>
      <c r="B16" s="404"/>
      <c r="C16" s="404"/>
      <c r="D16" s="404"/>
      <c r="E16" s="404"/>
      <c r="F16" s="404"/>
      <c r="G16" s="404"/>
      <c r="H16" s="404"/>
      <c r="I16" s="404"/>
      <c r="J16" s="404"/>
      <c r="K16" s="404"/>
    </row>
    <row r="17" spans="1:9" x14ac:dyDescent="0.25">
      <c r="A17" s="475" t="s">
        <v>403</v>
      </c>
      <c r="B17" s="475"/>
      <c r="C17" s="475"/>
      <c r="D17" t="s">
        <v>401</v>
      </c>
      <c r="E17" s="456" t="s">
        <v>390</v>
      </c>
      <c r="F17" s="456"/>
      <c r="G17" s="456"/>
      <c r="H17" s="10">
        <v>50000</v>
      </c>
    </row>
    <row r="18" spans="1:9" x14ac:dyDescent="0.25">
      <c r="D18" t="s">
        <v>401</v>
      </c>
      <c r="E18" s="456" t="s">
        <v>391</v>
      </c>
      <c r="F18" s="456"/>
      <c r="G18" s="456"/>
      <c r="H18" s="10">
        <v>380000</v>
      </c>
    </row>
    <row r="19" spans="1:9" x14ac:dyDescent="0.25">
      <c r="D19" t="s">
        <v>402</v>
      </c>
      <c r="E19" s="458" t="s">
        <v>392</v>
      </c>
      <c r="F19" s="458"/>
      <c r="G19" s="458"/>
      <c r="H19" s="10">
        <v>30000</v>
      </c>
    </row>
    <row r="20" spans="1:9" x14ac:dyDescent="0.25">
      <c r="D20" t="s">
        <v>402</v>
      </c>
      <c r="E20" s="458" t="s">
        <v>393</v>
      </c>
      <c r="F20" s="458"/>
      <c r="G20" s="458"/>
      <c r="H20" s="10">
        <v>20000</v>
      </c>
    </row>
    <row r="21" spans="1:9" x14ac:dyDescent="0.25">
      <c r="D21" t="s">
        <v>402</v>
      </c>
      <c r="E21" s="456" t="s">
        <v>394</v>
      </c>
      <c r="F21" s="456"/>
      <c r="G21" s="456"/>
      <c r="H21" s="10">
        <v>60000</v>
      </c>
    </row>
    <row r="22" spans="1:9" ht="15.75" thickBot="1" x14ac:dyDescent="0.3">
      <c r="H22" s="158">
        <f>+H17+H18-H19-H20-H21</f>
        <v>320000</v>
      </c>
    </row>
    <row r="23" spans="1:9" ht="16.5" thickTop="1" thickBot="1" x14ac:dyDescent="0.3"/>
    <row r="24" spans="1:9" ht="15.75" thickBot="1" x14ac:dyDescent="0.3">
      <c r="A24" s="160" t="s">
        <v>406</v>
      </c>
      <c r="B24" s="470" t="s">
        <v>407</v>
      </c>
      <c r="C24" s="471"/>
      <c r="D24" s="471"/>
      <c r="E24" s="159" t="s">
        <v>409</v>
      </c>
      <c r="F24" s="472" t="s">
        <v>412</v>
      </c>
      <c r="G24" s="473"/>
    </row>
    <row r="25" spans="1:9" ht="15.75" thickBot="1" x14ac:dyDescent="0.3">
      <c r="A25" t="s">
        <v>398</v>
      </c>
      <c r="B25" s="470" t="s">
        <v>408</v>
      </c>
      <c r="C25" s="471"/>
      <c r="D25" s="471"/>
      <c r="E25" s="159" t="s">
        <v>410</v>
      </c>
      <c r="F25" s="472" t="s">
        <v>411</v>
      </c>
      <c r="G25" s="473"/>
    </row>
    <row r="27" spans="1:9" ht="15.75" thickBot="1" x14ac:dyDescent="0.3"/>
    <row r="28" spans="1:9" ht="15.75" thickBot="1" x14ac:dyDescent="0.3">
      <c r="A28" s="161" t="s">
        <v>413</v>
      </c>
      <c r="B28" s="162" t="s">
        <v>414</v>
      </c>
      <c r="C28" s="461" t="s">
        <v>417</v>
      </c>
      <c r="D28" s="462"/>
      <c r="E28" s="462"/>
      <c r="F28" s="462"/>
      <c r="G28" s="462"/>
      <c r="H28" s="463"/>
    </row>
    <row r="29" spans="1:9" x14ac:dyDescent="0.25">
      <c r="A29" t="s">
        <v>399</v>
      </c>
      <c r="B29" s="163" t="s">
        <v>415</v>
      </c>
      <c r="C29" s="464" t="s">
        <v>418</v>
      </c>
      <c r="D29" s="465"/>
      <c r="E29" s="465"/>
      <c r="F29" s="465"/>
      <c r="G29" s="465"/>
      <c r="H29" s="466"/>
    </row>
    <row r="30" spans="1:9" ht="15.75" thickBot="1" x14ac:dyDescent="0.3">
      <c r="B30" s="164" t="s">
        <v>416</v>
      </c>
      <c r="C30" s="467" t="s">
        <v>419</v>
      </c>
      <c r="D30" s="468"/>
      <c r="E30" s="468"/>
      <c r="F30" s="468"/>
      <c r="G30" s="468"/>
      <c r="H30" s="469"/>
    </row>
    <row r="32" spans="1:9" x14ac:dyDescent="0.25">
      <c r="A32" s="455" t="s">
        <v>420</v>
      </c>
      <c r="B32" s="455"/>
      <c r="C32" s="455"/>
      <c r="D32" s="455"/>
      <c r="E32" s="455"/>
      <c r="F32" s="455"/>
      <c r="G32" s="455"/>
      <c r="H32" s="455"/>
      <c r="I32" s="455"/>
    </row>
    <row r="33" spans="1:9" x14ac:dyDescent="0.25">
      <c r="A33" s="399" t="s">
        <v>421</v>
      </c>
      <c r="B33" s="399"/>
      <c r="C33" s="399"/>
      <c r="D33" s="399"/>
      <c r="F33" s="399" t="s">
        <v>425</v>
      </c>
      <c r="G33" s="399"/>
      <c r="H33" s="399"/>
      <c r="I33" s="399"/>
    </row>
    <row r="34" spans="1:9" x14ac:dyDescent="0.25">
      <c r="A34" s="36" t="s">
        <v>423</v>
      </c>
      <c r="B34" s="36" t="s">
        <v>422</v>
      </c>
      <c r="C34" s="36" t="s">
        <v>424</v>
      </c>
      <c r="D34" s="8"/>
      <c r="F34" s="36" t="s">
        <v>423</v>
      </c>
      <c r="G34" s="36" t="s">
        <v>422</v>
      </c>
      <c r="H34" s="36" t="s">
        <v>424</v>
      </c>
      <c r="I34" s="8"/>
    </row>
    <row r="35" spans="1:9" x14ac:dyDescent="0.25">
      <c r="A35" s="165">
        <v>50</v>
      </c>
      <c r="B35" s="10">
        <v>1000</v>
      </c>
      <c r="C35" s="10">
        <f>+A35*B35</f>
        <v>50000</v>
      </c>
      <c r="D35" s="9"/>
      <c r="F35" s="165">
        <v>100</v>
      </c>
      <c r="G35" s="10">
        <v>1050</v>
      </c>
      <c r="H35" s="10">
        <f>+F35*G35</f>
        <v>105000</v>
      </c>
      <c r="I35" s="9"/>
    </row>
    <row r="36" spans="1:9" ht="15.75" thickBot="1" x14ac:dyDescent="0.3">
      <c r="A36" s="168">
        <f>+A35</f>
        <v>50</v>
      </c>
      <c r="B36" s="158"/>
      <c r="C36" s="169">
        <f>+C35</f>
        <v>50000</v>
      </c>
      <c r="D36" s="9"/>
      <c r="F36" s="165">
        <v>80</v>
      </c>
      <c r="G36" s="10">
        <v>1080</v>
      </c>
      <c r="H36" s="10">
        <f t="shared" ref="H36:H40" si="0">+F36*G36</f>
        <v>86400</v>
      </c>
      <c r="I36" s="9"/>
    </row>
    <row r="37" spans="1:9" ht="15.75" thickTop="1" x14ac:dyDescent="0.25">
      <c r="A37" s="165"/>
      <c r="B37" s="10"/>
      <c r="C37" s="10"/>
      <c r="D37" s="9"/>
      <c r="F37" s="165">
        <v>70</v>
      </c>
      <c r="G37" s="10">
        <v>1060</v>
      </c>
      <c r="H37" s="10">
        <f t="shared" si="0"/>
        <v>74200</v>
      </c>
      <c r="I37" s="9"/>
    </row>
    <row r="38" spans="1:9" x14ac:dyDescent="0.25">
      <c r="A38" s="165"/>
      <c r="B38" s="10"/>
      <c r="C38" s="10"/>
      <c r="D38" s="9"/>
      <c r="F38" s="165">
        <v>40</v>
      </c>
      <c r="G38" s="10">
        <v>1100</v>
      </c>
      <c r="H38" s="10">
        <f t="shared" si="0"/>
        <v>44000</v>
      </c>
      <c r="I38" s="9"/>
    </row>
    <row r="39" spans="1:9" x14ac:dyDescent="0.25">
      <c r="A39" s="165"/>
      <c r="B39" s="10"/>
      <c r="C39" s="10"/>
      <c r="D39" s="9"/>
      <c r="F39" s="165">
        <v>50</v>
      </c>
      <c r="G39" s="10">
        <v>1110</v>
      </c>
      <c r="H39" s="10">
        <f t="shared" si="0"/>
        <v>55500</v>
      </c>
      <c r="I39" s="9"/>
    </row>
    <row r="40" spans="1:9" ht="15.75" thickBot="1" x14ac:dyDescent="0.3">
      <c r="A40" s="165"/>
      <c r="B40" s="10"/>
      <c r="C40" s="10"/>
      <c r="D40" s="9"/>
      <c r="F40" s="165">
        <v>60</v>
      </c>
      <c r="G40" s="10">
        <v>1120</v>
      </c>
      <c r="H40" s="10">
        <f t="shared" si="0"/>
        <v>67200</v>
      </c>
      <c r="I40" s="9"/>
    </row>
    <row r="41" spans="1:9" ht="15.75" thickBot="1" x14ac:dyDescent="0.3">
      <c r="A41" s="145" t="s">
        <v>426</v>
      </c>
      <c r="B41" s="301"/>
      <c r="C41" s="301"/>
      <c r="D41" s="147"/>
      <c r="F41" s="166">
        <f>SUM(F35:F40)</f>
        <v>400</v>
      </c>
      <c r="G41" s="157"/>
      <c r="H41" s="167">
        <f>SUM(H35:H40)</f>
        <v>432300</v>
      </c>
    </row>
    <row r="42" spans="1:9" ht="16.5" thickTop="1" thickBot="1" x14ac:dyDescent="0.3">
      <c r="A42" s="164">
        <v>120</v>
      </c>
      <c r="B42" s="215" t="s">
        <v>428</v>
      </c>
      <c r="C42" s="215"/>
      <c r="D42" s="239"/>
    </row>
    <row r="44" spans="1:9" x14ac:dyDescent="0.25">
      <c r="A44" s="455" t="s">
        <v>427</v>
      </c>
      <c r="B44" s="455"/>
      <c r="C44" s="455"/>
      <c r="D44" s="455"/>
      <c r="E44" s="455"/>
      <c r="F44" s="455"/>
      <c r="G44" s="455"/>
      <c r="H44" s="455"/>
      <c r="I44" s="455"/>
    </row>
    <row r="46" spans="1:9" ht="45" x14ac:dyDescent="0.25">
      <c r="A46" t="s">
        <v>394</v>
      </c>
      <c r="B46" s="171" t="s">
        <v>429</v>
      </c>
      <c r="C46" s="171" t="s">
        <v>430</v>
      </c>
      <c r="D46" s="172" t="s">
        <v>416</v>
      </c>
      <c r="E46" s="175" t="s">
        <v>431</v>
      </c>
      <c r="F46" s="2" t="s">
        <v>414</v>
      </c>
      <c r="I46" s="175" t="s">
        <v>431</v>
      </c>
    </row>
    <row r="47" spans="1:9" x14ac:dyDescent="0.25">
      <c r="B47" s="173">
        <f>+F41+A36</f>
        <v>450</v>
      </c>
      <c r="C47" s="174">
        <f>+H41+C36</f>
        <v>482300</v>
      </c>
      <c r="D47" s="173">
        <f>+C47/B47</f>
        <v>1071.7777777777778</v>
      </c>
      <c r="E47" s="173">
        <f>+A42*D47</f>
        <v>128613.33333333334</v>
      </c>
      <c r="G47" s="170">
        <f>+F40</f>
        <v>60</v>
      </c>
      <c r="H47" s="19">
        <f>+G40</f>
        <v>1120</v>
      </c>
      <c r="I47" s="19">
        <f>+H40</f>
        <v>67200</v>
      </c>
    </row>
    <row r="48" spans="1:9" x14ac:dyDescent="0.25">
      <c r="G48" s="170">
        <f>+F39</f>
        <v>50</v>
      </c>
      <c r="H48" s="19">
        <f>+G39</f>
        <v>1110</v>
      </c>
      <c r="I48" s="19">
        <f>+H39</f>
        <v>55500</v>
      </c>
    </row>
    <row r="49" spans="1:9" ht="30" x14ac:dyDescent="0.25">
      <c r="A49" t="s">
        <v>416</v>
      </c>
      <c r="B49" s="176" t="s">
        <v>432</v>
      </c>
      <c r="C49" s="176" t="s">
        <v>425</v>
      </c>
      <c r="D49" s="176" t="s">
        <v>433</v>
      </c>
      <c r="E49" s="176" t="s">
        <v>124</v>
      </c>
      <c r="G49">
        <v>10</v>
      </c>
      <c r="H49" s="19">
        <f>+G38</f>
        <v>1100</v>
      </c>
      <c r="I49" s="27">
        <f>+G49*H49</f>
        <v>11000</v>
      </c>
    </row>
    <row r="50" spans="1:9" ht="15.75" thickBot="1" x14ac:dyDescent="0.3">
      <c r="A50" t="s">
        <v>124</v>
      </c>
      <c r="B50" s="177">
        <f>+C36</f>
        <v>50000</v>
      </c>
      <c r="C50" s="177">
        <f>+H41</f>
        <v>432300</v>
      </c>
      <c r="D50" s="178">
        <f>+E47</f>
        <v>128613.33333333334</v>
      </c>
      <c r="E50" s="179">
        <f>+B50+C50-D50</f>
        <v>353686.66666666663</v>
      </c>
      <c r="G50" s="166">
        <f>SUM(G47:G49)</f>
        <v>120</v>
      </c>
      <c r="I50" s="167">
        <f>SUM(I47:I49)</f>
        <v>133700</v>
      </c>
    </row>
    <row r="51" spans="1:9" ht="30.75" thickTop="1" x14ac:dyDescent="0.25">
      <c r="F51" s="2" t="s">
        <v>415</v>
      </c>
      <c r="I51" s="175" t="s">
        <v>431</v>
      </c>
    </row>
    <row r="52" spans="1:9" ht="30" x14ac:dyDescent="0.25">
      <c r="A52" t="s">
        <v>414</v>
      </c>
      <c r="B52" s="176" t="s">
        <v>432</v>
      </c>
      <c r="C52" s="176" t="s">
        <v>425</v>
      </c>
      <c r="D52" s="176" t="s">
        <v>433</v>
      </c>
      <c r="E52" s="176" t="s">
        <v>124</v>
      </c>
      <c r="G52" s="170">
        <f>+A35</f>
        <v>50</v>
      </c>
      <c r="H52" s="19">
        <f>+B35</f>
        <v>1000</v>
      </c>
      <c r="I52" s="19">
        <f>+C35</f>
        <v>50000</v>
      </c>
    </row>
    <row r="53" spans="1:9" x14ac:dyDescent="0.25">
      <c r="A53" t="s">
        <v>124</v>
      </c>
      <c r="B53" s="177">
        <f>+B50</f>
        <v>50000</v>
      </c>
      <c r="C53" s="177">
        <f>+C50</f>
        <v>432300</v>
      </c>
      <c r="D53" s="178">
        <f>+I50</f>
        <v>133700</v>
      </c>
      <c r="E53" s="179">
        <f>+B53+C53-D53</f>
        <v>348600</v>
      </c>
      <c r="G53" s="170">
        <v>70</v>
      </c>
      <c r="H53" s="19">
        <f>+G35</f>
        <v>1050</v>
      </c>
      <c r="I53" s="19">
        <f>+G53*H53</f>
        <v>73500</v>
      </c>
    </row>
    <row r="54" spans="1:9" ht="15.75" thickBot="1" x14ac:dyDescent="0.3">
      <c r="G54" s="166">
        <f>SUM(G52:G53)</f>
        <v>120</v>
      </c>
      <c r="I54" s="167">
        <f>SUM(I52:I53)</f>
        <v>123500</v>
      </c>
    </row>
    <row r="55" spans="1:9" ht="30.75" thickTop="1" x14ac:dyDescent="0.25">
      <c r="A55" t="s">
        <v>415</v>
      </c>
      <c r="B55" s="176" t="s">
        <v>432</v>
      </c>
      <c r="C55" s="176" t="s">
        <v>425</v>
      </c>
      <c r="D55" s="176" t="s">
        <v>433</v>
      </c>
      <c r="E55" s="176" t="s">
        <v>124</v>
      </c>
    </row>
    <row r="56" spans="1:9" x14ac:dyDescent="0.25">
      <c r="A56" t="s">
        <v>124</v>
      </c>
      <c r="B56" s="177">
        <f>+B53</f>
        <v>50000</v>
      </c>
      <c r="C56" s="177">
        <f>+C53</f>
        <v>432300</v>
      </c>
      <c r="D56" s="178">
        <f>+I54</f>
        <v>123500</v>
      </c>
      <c r="E56" s="179">
        <f>+B56+C56-D56</f>
        <v>358800</v>
      </c>
    </row>
    <row r="58" spans="1:9" x14ac:dyDescent="0.25">
      <c r="A58" s="459" t="s">
        <v>434</v>
      </c>
      <c r="B58" s="459"/>
      <c r="C58" s="459"/>
      <c r="D58" s="459"/>
      <c r="E58" s="459"/>
      <c r="F58" s="459"/>
      <c r="G58" s="459"/>
      <c r="H58" s="459"/>
      <c r="I58" s="459"/>
    </row>
    <row r="60" spans="1:9" x14ac:dyDescent="0.25">
      <c r="A60" s="452" t="s">
        <v>435</v>
      </c>
      <c r="B60" s="452"/>
      <c r="C60" s="452"/>
    </row>
    <row r="61" spans="1:9" x14ac:dyDescent="0.25">
      <c r="A61" s="460" t="s">
        <v>436</v>
      </c>
      <c r="B61" s="460"/>
      <c r="C61" s="460"/>
    </row>
    <row r="62" spans="1:9" x14ac:dyDescent="0.25">
      <c r="A62" s="460" t="s">
        <v>437</v>
      </c>
      <c r="B62" s="460"/>
      <c r="C62" s="460"/>
    </row>
    <row r="64" spans="1:9" x14ac:dyDescent="0.25">
      <c r="A64" s="459" t="s">
        <v>438</v>
      </c>
      <c r="B64" s="459"/>
      <c r="C64" s="459"/>
      <c r="D64" s="459"/>
      <c r="E64" s="459"/>
      <c r="F64" s="459"/>
      <c r="G64" s="459"/>
      <c r="H64" s="459"/>
      <c r="I64" s="459"/>
    </row>
    <row r="66" spans="1:6" x14ac:dyDescent="0.25">
      <c r="A66" t="s">
        <v>439</v>
      </c>
      <c r="B66" t="s">
        <v>401</v>
      </c>
      <c r="C66" s="456" t="s">
        <v>435</v>
      </c>
      <c r="D66" s="456"/>
      <c r="E66" s="456"/>
    </row>
    <row r="67" spans="1:6" x14ac:dyDescent="0.25">
      <c r="B67" t="s">
        <v>402</v>
      </c>
      <c r="C67" s="457" t="s">
        <v>124</v>
      </c>
      <c r="D67" s="457"/>
      <c r="E67" s="457"/>
    </row>
    <row r="69" spans="1:6" x14ac:dyDescent="0.25">
      <c r="A69" t="s">
        <v>439</v>
      </c>
      <c r="B69" t="s">
        <v>401</v>
      </c>
      <c r="C69" s="456" t="s">
        <v>435</v>
      </c>
      <c r="D69" s="456"/>
      <c r="E69" s="456"/>
    </row>
    <row r="70" spans="1:6" x14ac:dyDescent="0.25">
      <c r="B70" t="s">
        <v>402</v>
      </c>
      <c r="C70" s="458" t="s">
        <v>436</v>
      </c>
      <c r="D70" s="458"/>
      <c r="E70" s="458"/>
    </row>
    <row r="71" spans="1:6" x14ac:dyDescent="0.25">
      <c r="B71" t="s">
        <v>402</v>
      </c>
      <c r="C71" s="458" t="s">
        <v>437</v>
      </c>
      <c r="D71" s="458"/>
      <c r="E71" s="458"/>
    </row>
    <row r="72" spans="1:6" x14ac:dyDescent="0.25">
      <c r="B72" t="s">
        <v>402</v>
      </c>
      <c r="C72" s="457" t="s">
        <v>124</v>
      </c>
      <c r="D72" s="457"/>
      <c r="E72" s="457"/>
    </row>
    <row r="74" spans="1:6" x14ac:dyDescent="0.25">
      <c r="A74" t="s">
        <v>439</v>
      </c>
      <c r="B74" t="s">
        <v>401</v>
      </c>
      <c r="C74" s="456" t="s">
        <v>435</v>
      </c>
      <c r="D74" s="456"/>
      <c r="E74" s="456"/>
    </row>
    <row r="75" spans="1:6" x14ac:dyDescent="0.25">
      <c r="B75" t="s">
        <v>402</v>
      </c>
      <c r="C75" s="458" t="s">
        <v>436</v>
      </c>
      <c r="D75" s="458"/>
      <c r="E75" s="458"/>
    </row>
    <row r="76" spans="1:6" x14ac:dyDescent="0.25">
      <c r="B76" t="s">
        <v>402</v>
      </c>
      <c r="C76" s="458" t="s">
        <v>437</v>
      </c>
      <c r="D76" s="458"/>
      <c r="E76" s="458"/>
    </row>
    <row r="77" spans="1:6" x14ac:dyDescent="0.25">
      <c r="B77" t="s">
        <v>402</v>
      </c>
      <c r="C77" t="s">
        <v>401</v>
      </c>
      <c r="D77" s="456" t="s">
        <v>390</v>
      </c>
      <c r="E77" s="456"/>
      <c r="F77" s="456"/>
    </row>
    <row r="78" spans="1:6" x14ac:dyDescent="0.25">
      <c r="C78" t="s">
        <v>401</v>
      </c>
      <c r="D78" s="456" t="s">
        <v>391</v>
      </c>
      <c r="E78" s="456"/>
      <c r="F78" s="456"/>
    </row>
    <row r="79" spans="1:6" x14ac:dyDescent="0.25">
      <c r="C79" t="s">
        <v>402</v>
      </c>
      <c r="D79" s="458" t="s">
        <v>392</v>
      </c>
      <c r="E79" s="458"/>
      <c r="F79" s="458"/>
    </row>
    <row r="80" spans="1:6" x14ac:dyDescent="0.25">
      <c r="C80" t="s">
        <v>402</v>
      </c>
      <c r="D80" s="458" t="s">
        <v>393</v>
      </c>
      <c r="E80" s="458"/>
      <c r="F80" s="458"/>
    </row>
    <row r="81" spans="1:8" x14ac:dyDescent="0.25">
      <c r="C81" t="s">
        <v>402</v>
      </c>
      <c r="D81" s="456" t="s">
        <v>394</v>
      </c>
      <c r="E81" s="456"/>
      <c r="F81" s="456"/>
    </row>
    <row r="83" spans="1:8" x14ac:dyDescent="0.25">
      <c r="A83" t="s">
        <v>439</v>
      </c>
      <c r="B83" t="s">
        <v>401</v>
      </c>
      <c r="C83" s="456" t="s">
        <v>435</v>
      </c>
      <c r="D83" s="456"/>
      <c r="E83" s="456"/>
    </row>
    <row r="84" spans="1:8" x14ac:dyDescent="0.25">
      <c r="B84" t="s">
        <v>402</v>
      </c>
      <c r="C84" s="458" t="s">
        <v>436</v>
      </c>
      <c r="D84" s="458"/>
      <c r="E84" s="458"/>
    </row>
    <row r="85" spans="1:8" x14ac:dyDescent="0.25">
      <c r="B85" t="s">
        <v>402</v>
      </c>
      <c r="C85" s="458" t="s">
        <v>437</v>
      </c>
      <c r="D85" s="458"/>
      <c r="E85" s="458"/>
    </row>
    <row r="86" spans="1:8" x14ac:dyDescent="0.25">
      <c r="B86" t="s">
        <v>402</v>
      </c>
      <c r="C86" s="456" t="s">
        <v>390</v>
      </c>
      <c r="D86" s="456"/>
      <c r="E86" s="456"/>
    </row>
    <row r="87" spans="1:8" x14ac:dyDescent="0.25">
      <c r="B87" t="s">
        <v>402</v>
      </c>
      <c r="C87" s="456" t="s">
        <v>391</v>
      </c>
      <c r="D87" s="456"/>
      <c r="E87" s="456"/>
    </row>
    <row r="88" spans="1:8" x14ac:dyDescent="0.25">
      <c r="B88" t="s">
        <v>401</v>
      </c>
      <c r="C88" s="458" t="s">
        <v>392</v>
      </c>
      <c r="D88" s="458"/>
      <c r="E88" s="458"/>
    </row>
    <row r="89" spans="1:8" x14ac:dyDescent="0.25">
      <c r="B89" t="s">
        <v>401</v>
      </c>
      <c r="C89" s="458" t="s">
        <v>393</v>
      </c>
      <c r="D89" s="458"/>
      <c r="E89" s="458"/>
    </row>
    <row r="90" spans="1:8" x14ac:dyDescent="0.25">
      <c r="B90" t="s">
        <v>401</v>
      </c>
      <c r="C90" s="456" t="s">
        <v>394</v>
      </c>
      <c r="D90" s="456"/>
      <c r="E90" s="456"/>
    </row>
    <row r="92" spans="1:8" x14ac:dyDescent="0.25">
      <c r="A92" s="455" t="s">
        <v>440</v>
      </c>
      <c r="B92" s="455"/>
      <c r="C92" s="455"/>
      <c r="D92" s="455"/>
      <c r="E92" s="455"/>
      <c r="F92" s="455"/>
      <c r="G92" s="455"/>
      <c r="H92" s="455"/>
    </row>
    <row r="93" spans="1:8" x14ac:dyDescent="0.25">
      <c r="A93" s="10">
        <v>425000</v>
      </c>
      <c r="B93" t="s">
        <v>441</v>
      </c>
    </row>
    <row r="94" spans="1:8" x14ac:dyDescent="0.25">
      <c r="A94" s="455" t="s">
        <v>442</v>
      </c>
      <c r="B94" s="455"/>
      <c r="C94" s="455"/>
      <c r="D94" s="455"/>
      <c r="E94" s="455"/>
      <c r="F94" s="455"/>
      <c r="G94" s="455"/>
      <c r="H94" s="455"/>
    </row>
    <row r="95" spans="1:8" x14ac:dyDescent="0.25">
      <c r="F95" s="4" t="s">
        <v>416</v>
      </c>
      <c r="G95" s="4" t="s">
        <v>414</v>
      </c>
      <c r="H95" s="4" t="s">
        <v>415</v>
      </c>
    </row>
    <row r="96" spans="1:8" x14ac:dyDescent="0.25">
      <c r="A96" t="s">
        <v>439</v>
      </c>
      <c r="B96" t="s">
        <v>401</v>
      </c>
      <c r="C96" s="456" t="s">
        <v>435</v>
      </c>
      <c r="D96" s="456"/>
      <c r="E96" s="456"/>
      <c r="F96" s="119">
        <f>+A93</f>
        <v>425000</v>
      </c>
      <c r="G96" s="119">
        <f>+F96</f>
        <v>425000</v>
      </c>
      <c r="H96" s="119">
        <f>+G96</f>
        <v>425000</v>
      </c>
    </row>
    <row r="97" spans="2:8" x14ac:dyDescent="0.25">
      <c r="B97" t="s">
        <v>402</v>
      </c>
      <c r="C97" s="457" t="s">
        <v>124</v>
      </c>
      <c r="D97" s="457"/>
      <c r="E97" s="457"/>
      <c r="F97" s="119">
        <f>+E50</f>
        <v>353686.66666666663</v>
      </c>
      <c r="G97" s="119">
        <f>+E53</f>
        <v>348600</v>
      </c>
      <c r="H97" s="119">
        <f>+E56</f>
        <v>358800</v>
      </c>
    </row>
    <row r="98" spans="2:8" ht="15.75" thickBot="1" x14ac:dyDescent="0.3">
      <c r="F98" s="181">
        <f>+F96-F97</f>
        <v>71313.333333333372</v>
      </c>
      <c r="G98" s="180">
        <f t="shared" ref="G98:H98" si="1">+G96-G97</f>
        <v>76400</v>
      </c>
      <c r="H98" s="180">
        <f t="shared" si="1"/>
        <v>66200</v>
      </c>
    </row>
    <row r="99" spans="2:8" ht="15.75" thickTop="1" x14ac:dyDescent="0.25"/>
  </sheetData>
  <mergeCells count="64">
    <mergeCell ref="A7:C7"/>
    <mergeCell ref="E3:G3"/>
    <mergeCell ref="A1:I1"/>
    <mergeCell ref="A3:C3"/>
    <mergeCell ref="A4:C4"/>
    <mergeCell ref="A5:C5"/>
    <mergeCell ref="A6:C6"/>
    <mergeCell ref="E18:G18"/>
    <mergeCell ref="K13:K14"/>
    <mergeCell ref="A9:C9"/>
    <mergeCell ref="E9:G9"/>
    <mergeCell ref="E10:G10"/>
    <mergeCell ref="E11:G11"/>
    <mergeCell ref="E12:G12"/>
    <mergeCell ref="E13:G13"/>
    <mergeCell ref="A15:K15"/>
    <mergeCell ref="A16:K16"/>
    <mergeCell ref="A17:C17"/>
    <mergeCell ref="E17:G17"/>
    <mergeCell ref="E19:G19"/>
    <mergeCell ref="E20:G20"/>
    <mergeCell ref="E21:G21"/>
    <mergeCell ref="B24:D24"/>
    <mergeCell ref="B25:D25"/>
    <mergeCell ref="F25:G25"/>
    <mergeCell ref="F24:G24"/>
    <mergeCell ref="A62:C62"/>
    <mergeCell ref="C28:H28"/>
    <mergeCell ref="C29:H29"/>
    <mergeCell ref="C30:H30"/>
    <mergeCell ref="A33:D33"/>
    <mergeCell ref="F33:I33"/>
    <mergeCell ref="A32:I32"/>
    <mergeCell ref="A44:I44"/>
    <mergeCell ref="A58:I58"/>
    <mergeCell ref="A60:C60"/>
    <mergeCell ref="A61:C61"/>
    <mergeCell ref="A64:I64"/>
    <mergeCell ref="C66:E66"/>
    <mergeCell ref="C67:E67"/>
    <mergeCell ref="C69:E69"/>
    <mergeCell ref="C72:E72"/>
    <mergeCell ref="C70:E70"/>
    <mergeCell ref="C71:E71"/>
    <mergeCell ref="C85:E85"/>
    <mergeCell ref="C74:E74"/>
    <mergeCell ref="C75:E75"/>
    <mergeCell ref="C76:E76"/>
    <mergeCell ref="D77:F77"/>
    <mergeCell ref="D78:F78"/>
    <mergeCell ref="D79:F79"/>
    <mergeCell ref="D80:F80"/>
    <mergeCell ref="D81:F81"/>
    <mergeCell ref="C83:E83"/>
    <mergeCell ref="C84:E84"/>
    <mergeCell ref="A94:H94"/>
    <mergeCell ref="C96:E96"/>
    <mergeCell ref="C97:E97"/>
    <mergeCell ref="C86:E86"/>
    <mergeCell ref="C87:E87"/>
    <mergeCell ref="C88:E88"/>
    <mergeCell ref="C89:E89"/>
    <mergeCell ref="C90:E90"/>
    <mergeCell ref="A92:H9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0777-17D0-43DE-953C-A217034EE13A}">
  <dimension ref="A1:L73"/>
  <sheetViews>
    <sheetView topLeftCell="D69" zoomScale="120" zoomScaleNormal="120" workbookViewId="0">
      <selection activeCell="J55" sqref="J55"/>
    </sheetView>
  </sheetViews>
  <sheetFormatPr defaultRowHeight="15" x14ac:dyDescent="0.25"/>
  <cols>
    <col min="1" max="1" width="3" bestFit="1" customWidth="1"/>
    <col min="2" max="2" width="34.7109375" customWidth="1"/>
    <col min="3" max="3" width="11" customWidth="1"/>
    <col min="4" max="4" width="10.42578125" customWidth="1"/>
    <col min="5" max="5" width="11.85546875" customWidth="1"/>
    <col min="6" max="6" width="16.28515625" customWidth="1"/>
    <col min="8" max="8" width="31" customWidth="1"/>
    <col min="9" max="9" width="11.5703125" customWidth="1"/>
    <col min="10" max="10" width="24" customWidth="1"/>
    <col min="11" max="11" width="12.42578125" customWidth="1"/>
    <col min="12" max="12" width="13" customWidth="1"/>
    <col min="257" max="257" width="3" bestFit="1" customWidth="1"/>
    <col min="258" max="258" width="30.28515625" customWidth="1"/>
    <col min="260" max="260" width="10.42578125" customWidth="1"/>
    <col min="262" max="262" width="12.85546875" customWidth="1"/>
    <col min="264" max="264" width="20" customWidth="1"/>
    <col min="265" max="265" width="7.140625" customWidth="1"/>
    <col min="266" max="266" width="24" customWidth="1"/>
    <col min="267" max="267" width="12.42578125" customWidth="1"/>
    <col min="268" max="268" width="13" customWidth="1"/>
    <col min="513" max="513" width="3" bestFit="1" customWidth="1"/>
    <col min="514" max="514" width="30.28515625" customWidth="1"/>
    <col min="516" max="516" width="10.42578125" customWidth="1"/>
    <col min="518" max="518" width="12.85546875" customWidth="1"/>
    <col min="520" max="520" width="20" customWidth="1"/>
    <col min="521" max="521" width="7.140625" customWidth="1"/>
    <col min="522" max="522" width="24" customWidth="1"/>
    <col min="523" max="523" width="12.42578125" customWidth="1"/>
    <col min="524" max="524" width="13" customWidth="1"/>
    <col min="769" max="769" width="3" bestFit="1" customWidth="1"/>
    <col min="770" max="770" width="30.28515625" customWidth="1"/>
    <col min="772" max="772" width="10.42578125" customWidth="1"/>
    <col min="774" max="774" width="12.85546875" customWidth="1"/>
    <col min="776" max="776" width="20" customWidth="1"/>
    <col min="777" max="777" width="7.140625" customWidth="1"/>
    <col min="778" max="778" width="24" customWidth="1"/>
    <col min="779" max="779" width="12.42578125" customWidth="1"/>
    <col min="780" max="780" width="13" customWidth="1"/>
    <col min="1025" max="1025" width="3" bestFit="1" customWidth="1"/>
    <col min="1026" max="1026" width="30.28515625" customWidth="1"/>
    <col min="1028" max="1028" width="10.42578125" customWidth="1"/>
    <col min="1030" max="1030" width="12.85546875" customWidth="1"/>
    <col min="1032" max="1032" width="20" customWidth="1"/>
    <col min="1033" max="1033" width="7.140625" customWidth="1"/>
    <col min="1034" max="1034" width="24" customWidth="1"/>
    <col min="1035" max="1035" width="12.42578125" customWidth="1"/>
    <col min="1036" max="1036" width="13" customWidth="1"/>
    <col min="1281" max="1281" width="3" bestFit="1" customWidth="1"/>
    <col min="1282" max="1282" width="30.28515625" customWidth="1"/>
    <col min="1284" max="1284" width="10.42578125" customWidth="1"/>
    <col min="1286" max="1286" width="12.85546875" customWidth="1"/>
    <col min="1288" max="1288" width="20" customWidth="1"/>
    <col min="1289" max="1289" width="7.140625" customWidth="1"/>
    <col min="1290" max="1290" width="24" customWidth="1"/>
    <col min="1291" max="1291" width="12.42578125" customWidth="1"/>
    <col min="1292" max="1292" width="13" customWidth="1"/>
    <col min="1537" max="1537" width="3" bestFit="1" customWidth="1"/>
    <col min="1538" max="1538" width="30.28515625" customWidth="1"/>
    <col min="1540" max="1540" width="10.42578125" customWidth="1"/>
    <col min="1542" max="1542" width="12.85546875" customWidth="1"/>
    <col min="1544" max="1544" width="20" customWidth="1"/>
    <col min="1545" max="1545" width="7.140625" customWidth="1"/>
    <col min="1546" max="1546" width="24" customWidth="1"/>
    <col min="1547" max="1547" width="12.42578125" customWidth="1"/>
    <col min="1548" max="1548" width="13" customWidth="1"/>
    <col min="1793" max="1793" width="3" bestFit="1" customWidth="1"/>
    <col min="1794" max="1794" width="30.28515625" customWidth="1"/>
    <col min="1796" max="1796" width="10.42578125" customWidth="1"/>
    <col min="1798" max="1798" width="12.85546875" customWidth="1"/>
    <col min="1800" max="1800" width="20" customWidth="1"/>
    <col min="1801" max="1801" width="7.140625" customWidth="1"/>
    <col min="1802" max="1802" width="24" customWidth="1"/>
    <col min="1803" max="1803" width="12.42578125" customWidth="1"/>
    <col min="1804" max="1804" width="13" customWidth="1"/>
    <col min="2049" max="2049" width="3" bestFit="1" customWidth="1"/>
    <col min="2050" max="2050" width="30.28515625" customWidth="1"/>
    <col min="2052" max="2052" width="10.42578125" customWidth="1"/>
    <col min="2054" max="2054" width="12.85546875" customWidth="1"/>
    <col min="2056" max="2056" width="20" customWidth="1"/>
    <col min="2057" max="2057" width="7.140625" customWidth="1"/>
    <col min="2058" max="2058" width="24" customWidth="1"/>
    <col min="2059" max="2059" width="12.42578125" customWidth="1"/>
    <col min="2060" max="2060" width="13" customWidth="1"/>
    <col min="2305" max="2305" width="3" bestFit="1" customWidth="1"/>
    <col min="2306" max="2306" width="30.28515625" customWidth="1"/>
    <col min="2308" max="2308" width="10.42578125" customWidth="1"/>
    <col min="2310" max="2310" width="12.85546875" customWidth="1"/>
    <col min="2312" max="2312" width="20" customWidth="1"/>
    <col min="2313" max="2313" width="7.140625" customWidth="1"/>
    <col min="2314" max="2314" width="24" customWidth="1"/>
    <col min="2315" max="2315" width="12.42578125" customWidth="1"/>
    <col min="2316" max="2316" width="13" customWidth="1"/>
    <col min="2561" max="2561" width="3" bestFit="1" customWidth="1"/>
    <col min="2562" max="2562" width="30.28515625" customWidth="1"/>
    <col min="2564" max="2564" width="10.42578125" customWidth="1"/>
    <col min="2566" max="2566" width="12.85546875" customWidth="1"/>
    <col min="2568" max="2568" width="20" customWidth="1"/>
    <col min="2569" max="2569" width="7.140625" customWidth="1"/>
    <col min="2570" max="2570" width="24" customWidth="1"/>
    <col min="2571" max="2571" width="12.42578125" customWidth="1"/>
    <col min="2572" max="2572" width="13" customWidth="1"/>
    <col min="2817" max="2817" width="3" bestFit="1" customWidth="1"/>
    <col min="2818" max="2818" width="30.28515625" customWidth="1"/>
    <col min="2820" max="2820" width="10.42578125" customWidth="1"/>
    <col min="2822" max="2822" width="12.85546875" customWidth="1"/>
    <col min="2824" max="2824" width="20" customWidth="1"/>
    <col min="2825" max="2825" width="7.140625" customWidth="1"/>
    <col min="2826" max="2826" width="24" customWidth="1"/>
    <col min="2827" max="2827" width="12.42578125" customWidth="1"/>
    <col min="2828" max="2828" width="13" customWidth="1"/>
    <col min="3073" max="3073" width="3" bestFit="1" customWidth="1"/>
    <col min="3074" max="3074" width="30.28515625" customWidth="1"/>
    <col min="3076" max="3076" width="10.42578125" customWidth="1"/>
    <col min="3078" max="3078" width="12.85546875" customWidth="1"/>
    <col min="3080" max="3080" width="20" customWidth="1"/>
    <col min="3081" max="3081" width="7.140625" customWidth="1"/>
    <col min="3082" max="3082" width="24" customWidth="1"/>
    <col min="3083" max="3083" width="12.42578125" customWidth="1"/>
    <col min="3084" max="3084" width="13" customWidth="1"/>
    <col min="3329" max="3329" width="3" bestFit="1" customWidth="1"/>
    <col min="3330" max="3330" width="30.28515625" customWidth="1"/>
    <col min="3332" max="3332" width="10.42578125" customWidth="1"/>
    <col min="3334" max="3334" width="12.85546875" customWidth="1"/>
    <col min="3336" max="3336" width="20" customWidth="1"/>
    <col min="3337" max="3337" width="7.140625" customWidth="1"/>
    <col min="3338" max="3338" width="24" customWidth="1"/>
    <col min="3339" max="3339" width="12.42578125" customWidth="1"/>
    <col min="3340" max="3340" width="13" customWidth="1"/>
    <col min="3585" max="3585" width="3" bestFit="1" customWidth="1"/>
    <col min="3586" max="3586" width="30.28515625" customWidth="1"/>
    <col min="3588" max="3588" width="10.42578125" customWidth="1"/>
    <col min="3590" max="3590" width="12.85546875" customWidth="1"/>
    <col min="3592" max="3592" width="20" customWidth="1"/>
    <col min="3593" max="3593" width="7.140625" customWidth="1"/>
    <col min="3594" max="3594" width="24" customWidth="1"/>
    <col min="3595" max="3595" width="12.42578125" customWidth="1"/>
    <col min="3596" max="3596" width="13" customWidth="1"/>
    <col min="3841" max="3841" width="3" bestFit="1" customWidth="1"/>
    <col min="3842" max="3842" width="30.28515625" customWidth="1"/>
    <col min="3844" max="3844" width="10.42578125" customWidth="1"/>
    <col min="3846" max="3846" width="12.85546875" customWidth="1"/>
    <col min="3848" max="3848" width="20" customWidth="1"/>
    <col min="3849" max="3849" width="7.140625" customWidth="1"/>
    <col min="3850" max="3850" width="24" customWidth="1"/>
    <col min="3851" max="3851" width="12.42578125" customWidth="1"/>
    <col min="3852" max="3852" width="13" customWidth="1"/>
    <col min="4097" max="4097" width="3" bestFit="1" customWidth="1"/>
    <col min="4098" max="4098" width="30.28515625" customWidth="1"/>
    <col min="4100" max="4100" width="10.42578125" customWidth="1"/>
    <col min="4102" max="4102" width="12.85546875" customWidth="1"/>
    <col min="4104" max="4104" width="20" customWidth="1"/>
    <col min="4105" max="4105" width="7.140625" customWidth="1"/>
    <col min="4106" max="4106" width="24" customWidth="1"/>
    <col min="4107" max="4107" width="12.42578125" customWidth="1"/>
    <col min="4108" max="4108" width="13" customWidth="1"/>
    <col min="4353" max="4353" width="3" bestFit="1" customWidth="1"/>
    <col min="4354" max="4354" width="30.28515625" customWidth="1"/>
    <col min="4356" max="4356" width="10.42578125" customWidth="1"/>
    <col min="4358" max="4358" width="12.85546875" customWidth="1"/>
    <col min="4360" max="4360" width="20" customWidth="1"/>
    <col min="4361" max="4361" width="7.140625" customWidth="1"/>
    <col min="4362" max="4362" width="24" customWidth="1"/>
    <col min="4363" max="4363" width="12.42578125" customWidth="1"/>
    <col min="4364" max="4364" width="13" customWidth="1"/>
    <col min="4609" max="4609" width="3" bestFit="1" customWidth="1"/>
    <col min="4610" max="4610" width="30.28515625" customWidth="1"/>
    <col min="4612" max="4612" width="10.42578125" customWidth="1"/>
    <col min="4614" max="4614" width="12.85546875" customWidth="1"/>
    <col min="4616" max="4616" width="20" customWidth="1"/>
    <col min="4617" max="4617" width="7.140625" customWidth="1"/>
    <col min="4618" max="4618" width="24" customWidth="1"/>
    <col min="4619" max="4619" width="12.42578125" customWidth="1"/>
    <col min="4620" max="4620" width="13" customWidth="1"/>
    <col min="4865" max="4865" width="3" bestFit="1" customWidth="1"/>
    <col min="4866" max="4866" width="30.28515625" customWidth="1"/>
    <col min="4868" max="4868" width="10.42578125" customWidth="1"/>
    <col min="4870" max="4870" width="12.85546875" customWidth="1"/>
    <col min="4872" max="4872" width="20" customWidth="1"/>
    <col min="4873" max="4873" width="7.140625" customWidth="1"/>
    <col min="4874" max="4874" width="24" customWidth="1"/>
    <col min="4875" max="4875" width="12.42578125" customWidth="1"/>
    <col min="4876" max="4876" width="13" customWidth="1"/>
    <col min="5121" max="5121" width="3" bestFit="1" customWidth="1"/>
    <col min="5122" max="5122" width="30.28515625" customWidth="1"/>
    <col min="5124" max="5124" width="10.42578125" customWidth="1"/>
    <col min="5126" max="5126" width="12.85546875" customWidth="1"/>
    <col min="5128" max="5128" width="20" customWidth="1"/>
    <col min="5129" max="5129" width="7.140625" customWidth="1"/>
    <col min="5130" max="5130" width="24" customWidth="1"/>
    <col min="5131" max="5131" width="12.42578125" customWidth="1"/>
    <col min="5132" max="5132" width="13" customWidth="1"/>
    <col min="5377" max="5377" width="3" bestFit="1" customWidth="1"/>
    <col min="5378" max="5378" width="30.28515625" customWidth="1"/>
    <col min="5380" max="5380" width="10.42578125" customWidth="1"/>
    <col min="5382" max="5382" width="12.85546875" customWidth="1"/>
    <col min="5384" max="5384" width="20" customWidth="1"/>
    <col min="5385" max="5385" width="7.140625" customWidth="1"/>
    <col min="5386" max="5386" width="24" customWidth="1"/>
    <col min="5387" max="5387" width="12.42578125" customWidth="1"/>
    <col min="5388" max="5388" width="13" customWidth="1"/>
    <col min="5633" max="5633" width="3" bestFit="1" customWidth="1"/>
    <col min="5634" max="5634" width="30.28515625" customWidth="1"/>
    <col min="5636" max="5636" width="10.42578125" customWidth="1"/>
    <col min="5638" max="5638" width="12.85546875" customWidth="1"/>
    <col min="5640" max="5640" width="20" customWidth="1"/>
    <col min="5641" max="5641" width="7.140625" customWidth="1"/>
    <col min="5642" max="5642" width="24" customWidth="1"/>
    <col min="5643" max="5643" width="12.42578125" customWidth="1"/>
    <col min="5644" max="5644" width="13" customWidth="1"/>
    <col min="5889" max="5889" width="3" bestFit="1" customWidth="1"/>
    <col min="5890" max="5890" width="30.28515625" customWidth="1"/>
    <col min="5892" max="5892" width="10.42578125" customWidth="1"/>
    <col min="5894" max="5894" width="12.85546875" customWidth="1"/>
    <col min="5896" max="5896" width="20" customWidth="1"/>
    <col min="5897" max="5897" width="7.140625" customWidth="1"/>
    <col min="5898" max="5898" width="24" customWidth="1"/>
    <col min="5899" max="5899" width="12.42578125" customWidth="1"/>
    <col min="5900" max="5900" width="13" customWidth="1"/>
    <col min="6145" max="6145" width="3" bestFit="1" customWidth="1"/>
    <col min="6146" max="6146" width="30.28515625" customWidth="1"/>
    <col min="6148" max="6148" width="10.42578125" customWidth="1"/>
    <col min="6150" max="6150" width="12.85546875" customWidth="1"/>
    <col min="6152" max="6152" width="20" customWidth="1"/>
    <col min="6153" max="6153" width="7.140625" customWidth="1"/>
    <col min="6154" max="6154" width="24" customWidth="1"/>
    <col min="6155" max="6155" width="12.42578125" customWidth="1"/>
    <col min="6156" max="6156" width="13" customWidth="1"/>
    <col min="6401" max="6401" width="3" bestFit="1" customWidth="1"/>
    <col min="6402" max="6402" width="30.28515625" customWidth="1"/>
    <col min="6404" max="6404" width="10.42578125" customWidth="1"/>
    <col min="6406" max="6406" width="12.85546875" customWidth="1"/>
    <col min="6408" max="6408" width="20" customWidth="1"/>
    <col min="6409" max="6409" width="7.140625" customWidth="1"/>
    <col min="6410" max="6410" width="24" customWidth="1"/>
    <col min="6411" max="6411" width="12.42578125" customWidth="1"/>
    <col min="6412" max="6412" width="13" customWidth="1"/>
    <col min="6657" max="6657" width="3" bestFit="1" customWidth="1"/>
    <col min="6658" max="6658" width="30.28515625" customWidth="1"/>
    <col min="6660" max="6660" width="10.42578125" customWidth="1"/>
    <col min="6662" max="6662" width="12.85546875" customWidth="1"/>
    <col min="6664" max="6664" width="20" customWidth="1"/>
    <col min="6665" max="6665" width="7.140625" customWidth="1"/>
    <col min="6666" max="6666" width="24" customWidth="1"/>
    <col min="6667" max="6667" width="12.42578125" customWidth="1"/>
    <col min="6668" max="6668" width="13" customWidth="1"/>
    <col min="6913" max="6913" width="3" bestFit="1" customWidth="1"/>
    <col min="6914" max="6914" width="30.28515625" customWidth="1"/>
    <col min="6916" max="6916" width="10.42578125" customWidth="1"/>
    <col min="6918" max="6918" width="12.85546875" customWidth="1"/>
    <col min="6920" max="6920" width="20" customWidth="1"/>
    <col min="6921" max="6921" width="7.140625" customWidth="1"/>
    <col min="6922" max="6922" width="24" customWidth="1"/>
    <col min="6923" max="6923" width="12.42578125" customWidth="1"/>
    <col min="6924" max="6924" width="13" customWidth="1"/>
    <col min="7169" max="7169" width="3" bestFit="1" customWidth="1"/>
    <col min="7170" max="7170" width="30.28515625" customWidth="1"/>
    <col min="7172" max="7172" width="10.42578125" customWidth="1"/>
    <col min="7174" max="7174" width="12.85546875" customWidth="1"/>
    <col min="7176" max="7176" width="20" customWidth="1"/>
    <col min="7177" max="7177" width="7.140625" customWidth="1"/>
    <col min="7178" max="7178" width="24" customWidth="1"/>
    <col min="7179" max="7179" width="12.42578125" customWidth="1"/>
    <col min="7180" max="7180" width="13" customWidth="1"/>
    <col min="7425" max="7425" width="3" bestFit="1" customWidth="1"/>
    <col min="7426" max="7426" width="30.28515625" customWidth="1"/>
    <col min="7428" max="7428" width="10.42578125" customWidth="1"/>
    <col min="7430" max="7430" width="12.85546875" customWidth="1"/>
    <col min="7432" max="7432" width="20" customWidth="1"/>
    <col min="7433" max="7433" width="7.140625" customWidth="1"/>
    <col min="7434" max="7434" width="24" customWidth="1"/>
    <col min="7435" max="7435" width="12.42578125" customWidth="1"/>
    <col min="7436" max="7436" width="13" customWidth="1"/>
    <col min="7681" max="7681" width="3" bestFit="1" customWidth="1"/>
    <col min="7682" max="7682" width="30.28515625" customWidth="1"/>
    <col min="7684" max="7684" width="10.42578125" customWidth="1"/>
    <col min="7686" max="7686" width="12.85546875" customWidth="1"/>
    <col min="7688" max="7688" width="20" customWidth="1"/>
    <col min="7689" max="7689" width="7.140625" customWidth="1"/>
    <col min="7690" max="7690" width="24" customWidth="1"/>
    <col min="7691" max="7691" width="12.42578125" customWidth="1"/>
    <col min="7692" max="7692" width="13" customWidth="1"/>
    <col min="7937" max="7937" width="3" bestFit="1" customWidth="1"/>
    <col min="7938" max="7938" width="30.28515625" customWidth="1"/>
    <col min="7940" max="7940" width="10.42578125" customWidth="1"/>
    <col min="7942" max="7942" width="12.85546875" customWidth="1"/>
    <col min="7944" max="7944" width="20" customWidth="1"/>
    <col min="7945" max="7945" width="7.140625" customWidth="1"/>
    <col min="7946" max="7946" width="24" customWidth="1"/>
    <col min="7947" max="7947" width="12.42578125" customWidth="1"/>
    <col min="7948" max="7948" width="13" customWidth="1"/>
    <col min="8193" max="8193" width="3" bestFit="1" customWidth="1"/>
    <col min="8194" max="8194" width="30.28515625" customWidth="1"/>
    <col min="8196" max="8196" width="10.42578125" customWidth="1"/>
    <col min="8198" max="8198" width="12.85546875" customWidth="1"/>
    <col min="8200" max="8200" width="20" customWidth="1"/>
    <col min="8201" max="8201" width="7.140625" customWidth="1"/>
    <col min="8202" max="8202" width="24" customWidth="1"/>
    <col min="8203" max="8203" width="12.42578125" customWidth="1"/>
    <col min="8204" max="8204" width="13" customWidth="1"/>
    <col min="8449" max="8449" width="3" bestFit="1" customWidth="1"/>
    <col min="8450" max="8450" width="30.28515625" customWidth="1"/>
    <col min="8452" max="8452" width="10.42578125" customWidth="1"/>
    <col min="8454" max="8454" width="12.85546875" customWidth="1"/>
    <col min="8456" max="8456" width="20" customWidth="1"/>
    <col min="8457" max="8457" width="7.140625" customWidth="1"/>
    <col min="8458" max="8458" width="24" customWidth="1"/>
    <col min="8459" max="8459" width="12.42578125" customWidth="1"/>
    <col min="8460" max="8460" width="13" customWidth="1"/>
    <col min="8705" max="8705" width="3" bestFit="1" customWidth="1"/>
    <col min="8706" max="8706" width="30.28515625" customWidth="1"/>
    <col min="8708" max="8708" width="10.42578125" customWidth="1"/>
    <col min="8710" max="8710" width="12.85546875" customWidth="1"/>
    <col min="8712" max="8712" width="20" customWidth="1"/>
    <col min="8713" max="8713" width="7.140625" customWidth="1"/>
    <col min="8714" max="8714" width="24" customWidth="1"/>
    <col min="8715" max="8715" width="12.42578125" customWidth="1"/>
    <col min="8716" max="8716" width="13" customWidth="1"/>
    <col min="8961" max="8961" width="3" bestFit="1" customWidth="1"/>
    <col min="8962" max="8962" width="30.28515625" customWidth="1"/>
    <col min="8964" max="8964" width="10.42578125" customWidth="1"/>
    <col min="8966" max="8966" width="12.85546875" customWidth="1"/>
    <col min="8968" max="8968" width="20" customWidth="1"/>
    <col min="8969" max="8969" width="7.140625" customWidth="1"/>
    <col min="8970" max="8970" width="24" customWidth="1"/>
    <col min="8971" max="8971" width="12.42578125" customWidth="1"/>
    <col min="8972" max="8972" width="13" customWidth="1"/>
    <col min="9217" max="9217" width="3" bestFit="1" customWidth="1"/>
    <col min="9218" max="9218" width="30.28515625" customWidth="1"/>
    <col min="9220" max="9220" width="10.42578125" customWidth="1"/>
    <col min="9222" max="9222" width="12.85546875" customWidth="1"/>
    <col min="9224" max="9224" width="20" customWidth="1"/>
    <col min="9225" max="9225" width="7.140625" customWidth="1"/>
    <col min="9226" max="9226" width="24" customWidth="1"/>
    <col min="9227" max="9227" width="12.42578125" customWidth="1"/>
    <col min="9228" max="9228" width="13" customWidth="1"/>
    <col min="9473" max="9473" width="3" bestFit="1" customWidth="1"/>
    <col min="9474" max="9474" width="30.28515625" customWidth="1"/>
    <col min="9476" max="9476" width="10.42578125" customWidth="1"/>
    <col min="9478" max="9478" width="12.85546875" customWidth="1"/>
    <col min="9480" max="9480" width="20" customWidth="1"/>
    <col min="9481" max="9481" width="7.140625" customWidth="1"/>
    <col min="9482" max="9482" width="24" customWidth="1"/>
    <col min="9483" max="9483" width="12.42578125" customWidth="1"/>
    <col min="9484" max="9484" width="13" customWidth="1"/>
    <col min="9729" max="9729" width="3" bestFit="1" customWidth="1"/>
    <col min="9730" max="9730" width="30.28515625" customWidth="1"/>
    <col min="9732" max="9732" width="10.42578125" customWidth="1"/>
    <col min="9734" max="9734" width="12.85546875" customWidth="1"/>
    <col min="9736" max="9736" width="20" customWidth="1"/>
    <col min="9737" max="9737" width="7.140625" customWidth="1"/>
    <col min="9738" max="9738" width="24" customWidth="1"/>
    <col min="9739" max="9739" width="12.42578125" customWidth="1"/>
    <col min="9740" max="9740" width="13" customWidth="1"/>
    <col min="9985" max="9985" width="3" bestFit="1" customWidth="1"/>
    <col min="9986" max="9986" width="30.28515625" customWidth="1"/>
    <col min="9988" max="9988" width="10.42578125" customWidth="1"/>
    <col min="9990" max="9990" width="12.85546875" customWidth="1"/>
    <col min="9992" max="9992" width="20" customWidth="1"/>
    <col min="9993" max="9993" width="7.140625" customWidth="1"/>
    <col min="9994" max="9994" width="24" customWidth="1"/>
    <col min="9995" max="9995" width="12.42578125" customWidth="1"/>
    <col min="9996" max="9996" width="13" customWidth="1"/>
    <col min="10241" max="10241" width="3" bestFit="1" customWidth="1"/>
    <col min="10242" max="10242" width="30.28515625" customWidth="1"/>
    <col min="10244" max="10244" width="10.42578125" customWidth="1"/>
    <col min="10246" max="10246" width="12.85546875" customWidth="1"/>
    <col min="10248" max="10248" width="20" customWidth="1"/>
    <col min="10249" max="10249" width="7.140625" customWidth="1"/>
    <col min="10250" max="10250" width="24" customWidth="1"/>
    <col min="10251" max="10251" width="12.42578125" customWidth="1"/>
    <col min="10252" max="10252" width="13" customWidth="1"/>
    <col min="10497" max="10497" width="3" bestFit="1" customWidth="1"/>
    <col min="10498" max="10498" width="30.28515625" customWidth="1"/>
    <col min="10500" max="10500" width="10.42578125" customWidth="1"/>
    <col min="10502" max="10502" width="12.85546875" customWidth="1"/>
    <col min="10504" max="10504" width="20" customWidth="1"/>
    <col min="10505" max="10505" width="7.140625" customWidth="1"/>
    <col min="10506" max="10506" width="24" customWidth="1"/>
    <col min="10507" max="10507" width="12.42578125" customWidth="1"/>
    <col min="10508" max="10508" width="13" customWidth="1"/>
    <col min="10753" max="10753" width="3" bestFit="1" customWidth="1"/>
    <col min="10754" max="10754" width="30.28515625" customWidth="1"/>
    <col min="10756" max="10756" width="10.42578125" customWidth="1"/>
    <col min="10758" max="10758" width="12.85546875" customWidth="1"/>
    <col min="10760" max="10760" width="20" customWidth="1"/>
    <col min="10761" max="10761" width="7.140625" customWidth="1"/>
    <col min="10762" max="10762" width="24" customWidth="1"/>
    <col min="10763" max="10763" width="12.42578125" customWidth="1"/>
    <col min="10764" max="10764" width="13" customWidth="1"/>
    <col min="11009" max="11009" width="3" bestFit="1" customWidth="1"/>
    <col min="11010" max="11010" width="30.28515625" customWidth="1"/>
    <col min="11012" max="11012" width="10.42578125" customWidth="1"/>
    <col min="11014" max="11014" width="12.85546875" customWidth="1"/>
    <col min="11016" max="11016" width="20" customWidth="1"/>
    <col min="11017" max="11017" width="7.140625" customWidth="1"/>
    <col min="11018" max="11018" width="24" customWidth="1"/>
    <col min="11019" max="11019" width="12.42578125" customWidth="1"/>
    <col min="11020" max="11020" width="13" customWidth="1"/>
    <col min="11265" max="11265" width="3" bestFit="1" customWidth="1"/>
    <col min="11266" max="11266" width="30.28515625" customWidth="1"/>
    <col min="11268" max="11268" width="10.42578125" customWidth="1"/>
    <col min="11270" max="11270" width="12.85546875" customWidth="1"/>
    <col min="11272" max="11272" width="20" customWidth="1"/>
    <col min="11273" max="11273" width="7.140625" customWidth="1"/>
    <col min="11274" max="11274" width="24" customWidth="1"/>
    <col min="11275" max="11275" width="12.42578125" customWidth="1"/>
    <col min="11276" max="11276" width="13" customWidth="1"/>
    <col min="11521" max="11521" width="3" bestFit="1" customWidth="1"/>
    <col min="11522" max="11522" width="30.28515625" customWidth="1"/>
    <col min="11524" max="11524" width="10.42578125" customWidth="1"/>
    <col min="11526" max="11526" width="12.85546875" customWidth="1"/>
    <col min="11528" max="11528" width="20" customWidth="1"/>
    <col min="11529" max="11529" width="7.140625" customWidth="1"/>
    <col min="11530" max="11530" width="24" customWidth="1"/>
    <col min="11531" max="11531" width="12.42578125" customWidth="1"/>
    <col min="11532" max="11532" width="13" customWidth="1"/>
    <col min="11777" max="11777" width="3" bestFit="1" customWidth="1"/>
    <col min="11778" max="11778" width="30.28515625" customWidth="1"/>
    <col min="11780" max="11780" width="10.42578125" customWidth="1"/>
    <col min="11782" max="11782" width="12.85546875" customWidth="1"/>
    <col min="11784" max="11784" width="20" customWidth="1"/>
    <col min="11785" max="11785" width="7.140625" customWidth="1"/>
    <col min="11786" max="11786" width="24" customWidth="1"/>
    <col min="11787" max="11787" width="12.42578125" customWidth="1"/>
    <col min="11788" max="11788" width="13" customWidth="1"/>
    <col min="12033" max="12033" width="3" bestFit="1" customWidth="1"/>
    <col min="12034" max="12034" width="30.28515625" customWidth="1"/>
    <col min="12036" max="12036" width="10.42578125" customWidth="1"/>
    <col min="12038" max="12038" width="12.85546875" customWidth="1"/>
    <col min="12040" max="12040" width="20" customWidth="1"/>
    <col min="12041" max="12041" width="7.140625" customWidth="1"/>
    <col min="12042" max="12042" width="24" customWidth="1"/>
    <col min="12043" max="12043" width="12.42578125" customWidth="1"/>
    <col min="12044" max="12044" width="13" customWidth="1"/>
    <col min="12289" max="12289" width="3" bestFit="1" customWidth="1"/>
    <col min="12290" max="12290" width="30.28515625" customWidth="1"/>
    <col min="12292" max="12292" width="10.42578125" customWidth="1"/>
    <col min="12294" max="12294" width="12.85546875" customWidth="1"/>
    <col min="12296" max="12296" width="20" customWidth="1"/>
    <col min="12297" max="12297" width="7.140625" customWidth="1"/>
    <col min="12298" max="12298" width="24" customWidth="1"/>
    <col min="12299" max="12299" width="12.42578125" customWidth="1"/>
    <col min="12300" max="12300" width="13" customWidth="1"/>
    <col min="12545" max="12545" width="3" bestFit="1" customWidth="1"/>
    <col min="12546" max="12546" width="30.28515625" customWidth="1"/>
    <col min="12548" max="12548" width="10.42578125" customWidth="1"/>
    <col min="12550" max="12550" width="12.85546875" customWidth="1"/>
    <col min="12552" max="12552" width="20" customWidth="1"/>
    <col min="12553" max="12553" width="7.140625" customWidth="1"/>
    <col min="12554" max="12554" width="24" customWidth="1"/>
    <col min="12555" max="12555" width="12.42578125" customWidth="1"/>
    <col min="12556" max="12556" width="13" customWidth="1"/>
    <col min="12801" max="12801" width="3" bestFit="1" customWidth="1"/>
    <col min="12802" max="12802" width="30.28515625" customWidth="1"/>
    <col min="12804" max="12804" width="10.42578125" customWidth="1"/>
    <col min="12806" max="12806" width="12.85546875" customWidth="1"/>
    <col min="12808" max="12808" width="20" customWidth="1"/>
    <col min="12809" max="12809" width="7.140625" customWidth="1"/>
    <col min="12810" max="12810" width="24" customWidth="1"/>
    <col min="12811" max="12811" width="12.42578125" customWidth="1"/>
    <col min="12812" max="12812" width="13" customWidth="1"/>
    <col min="13057" max="13057" width="3" bestFit="1" customWidth="1"/>
    <col min="13058" max="13058" width="30.28515625" customWidth="1"/>
    <col min="13060" max="13060" width="10.42578125" customWidth="1"/>
    <col min="13062" max="13062" width="12.85546875" customWidth="1"/>
    <col min="13064" max="13064" width="20" customWidth="1"/>
    <col min="13065" max="13065" width="7.140625" customWidth="1"/>
    <col min="13066" max="13066" width="24" customWidth="1"/>
    <col min="13067" max="13067" width="12.42578125" customWidth="1"/>
    <col min="13068" max="13068" width="13" customWidth="1"/>
    <col min="13313" max="13313" width="3" bestFit="1" customWidth="1"/>
    <col min="13314" max="13314" width="30.28515625" customWidth="1"/>
    <col min="13316" max="13316" width="10.42578125" customWidth="1"/>
    <col min="13318" max="13318" width="12.85546875" customWidth="1"/>
    <col min="13320" max="13320" width="20" customWidth="1"/>
    <col min="13321" max="13321" width="7.140625" customWidth="1"/>
    <col min="13322" max="13322" width="24" customWidth="1"/>
    <col min="13323" max="13323" width="12.42578125" customWidth="1"/>
    <col min="13324" max="13324" width="13" customWidth="1"/>
    <col min="13569" max="13569" width="3" bestFit="1" customWidth="1"/>
    <col min="13570" max="13570" width="30.28515625" customWidth="1"/>
    <col min="13572" max="13572" width="10.42578125" customWidth="1"/>
    <col min="13574" max="13574" width="12.85546875" customWidth="1"/>
    <col min="13576" max="13576" width="20" customWidth="1"/>
    <col min="13577" max="13577" width="7.140625" customWidth="1"/>
    <col min="13578" max="13578" width="24" customWidth="1"/>
    <col min="13579" max="13579" width="12.42578125" customWidth="1"/>
    <col min="13580" max="13580" width="13" customWidth="1"/>
    <col min="13825" max="13825" width="3" bestFit="1" customWidth="1"/>
    <col min="13826" max="13826" width="30.28515625" customWidth="1"/>
    <col min="13828" max="13828" width="10.42578125" customWidth="1"/>
    <col min="13830" max="13830" width="12.85546875" customWidth="1"/>
    <col min="13832" max="13832" width="20" customWidth="1"/>
    <col min="13833" max="13833" width="7.140625" customWidth="1"/>
    <col min="13834" max="13834" width="24" customWidth="1"/>
    <col min="13835" max="13835" width="12.42578125" customWidth="1"/>
    <col min="13836" max="13836" width="13" customWidth="1"/>
    <col min="14081" max="14081" width="3" bestFit="1" customWidth="1"/>
    <col min="14082" max="14082" width="30.28515625" customWidth="1"/>
    <col min="14084" max="14084" width="10.42578125" customWidth="1"/>
    <col min="14086" max="14086" width="12.85546875" customWidth="1"/>
    <col min="14088" max="14088" width="20" customWidth="1"/>
    <col min="14089" max="14089" width="7.140625" customWidth="1"/>
    <col min="14090" max="14090" width="24" customWidth="1"/>
    <col min="14091" max="14091" width="12.42578125" customWidth="1"/>
    <col min="14092" max="14092" width="13" customWidth="1"/>
    <col min="14337" max="14337" width="3" bestFit="1" customWidth="1"/>
    <col min="14338" max="14338" width="30.28515625" customWidth="1"/>
    <col min="14340" max="14340" width="10.42578125" customWidth="1"/>
    <col min="14342" max="14342" width="12.85546875" customWidth="1"/>
    <col min="14344" max="14344" width="20" customWidth="1"/>
    <col min="14345" max="14345" width="7.140625" customWidth="1"/>
    <col min="14346" max="14346" width="24" customWidth="1"/>
    <col min="14347" max="14347" width="12.42578125" customWidth="1"/>
    <col min="14348" max="14348" width="13" customWidth="1"/>
    <col min="14593" max="14593" width="3" bestFit="1" customWidth="1"/>
    <col min="14594" max="14594" width="30.28515625" customWidth="1"/>
    <col min="14596" max="14596" width="10.42578125" customWidth="1"/>
    <col min="14598" max="14598" width="12.85546875" customWidth="1"/>
    <col min="14600" max="14600" width="20" customWidth="1"/>
    <col min="14601" max="14601" width="7.140625" customWidth="1"/>
    <col min="14602" max="14602" width="24" customWidth="1"/>
    <col min="14603" max="14603" width="12.42578125" customWidth="1"/>
    <col min="14604" max="14604" width="13" customWidth="1"/>
    <col min="14849" max="14849" width="3" bestFit="1" customWidth="1"/>
    <col min="14850" max="14850" width="30.28515625" customWidth="1"/>
    <col min="14852" max="14852" width="10.42578125" customWidth="1"/>
    <col min="14854" max="14854" width="12.85546875" customWidth="1"/>
    <col min="14856" max="14856" width="20" customWidth="1"/>
    <col min="14857" max="14857" width="7.140625" customWidth="1"/>
    <col min="14858" max="14858" width="24" customWidth="1"/>
    <col min="14859" max="14859" width="12.42578125" customWidth="1"/>
    <col min="14860" max="14860" width="13" customWidth="1"/>
    <col min="15105" max="15105" width="3" bestFit="1" customWidth="1"/>
    <col min="15106" max="15106" width="30.28515625" customWidth="1"/>
    <col min="15108" max="15108" width="10.42578125" customWidth="1"/>
    <col min="15110" max="15110" width="12.85546875" customWidth="1"/>
    <col min="15112" max="15112" width="20" customWidth="1"/>
    <col min="15113" max="15113" width="7.140625" customWidth="1"/>
    <col min="15114" max="15114" width="24" customWidth="1"/>
    <col min="15115" max="15115" width="12.42578125" customWidth="1"/>
    <col min="15116" max="15116" width="13" customWidth="1"/>
    <col min="15361" max="15361" width="3" bestFit="1" customWidth="1"/>
    <col min="15362" max="15362" width="30.28515625" customWidth="1"/>
    <col min="15364" max="15364" width="10.42578125" customWidth="1"/>
    <col min="15366" max="15366" width="12.85546875" customWidth="1"/>
    <col min="15368" max="15368" width="20" customWidth="1"/>
    <col min="15369" max="15369" width="7.140625" customWidth="1"/>
    <col min="15370" max="15370" width="24" customWidth="1"/>
    <col min="15371" max="15371" width="12.42578125" customWidth="1"/>
    <col min="15372" max="15372" width="13" customWidth="1"/>
    <col min="15617" max="15617" width="3" bestFit="1" customWidth="1"/>
    <col min="15618" max="15618" width="30.28515625" customWidth="1"/>
    <col min="15620" max="15620" width="10.42578125" customWidth="1"/>
    <col min="15622" max="15622" width="12.85546875" customWidth="1"/>
    <col min="15624" max="15624" width="20" customWidth="1"/>
    <col min="15625" max="15625" width="7.140625" customWidth="1"/>
    <col min="15626" max="15626" width="24" customWidth="1"/>
    <col min="15627" max="15627" width="12.42578125" customWidth="1"/>
    <col min="15628" max="15628" width="13" customWidth="1"/>
    <col min="15873" max="15873" width="3" bestFit="1" customWidth="1"/>
    <col min="15874" max="15874" width="30.28515625" customWidth="1"/>
    <col min="15876" max="15876" width="10.42578125" customWidth="1"/>
    <col min="15878" max="15878" width="12.85546875" customWidth="1"/>
    <col min="15880" max="15880" width="20" customWidth="1"/>
    <col min="15881" max="15881" width="7.140625" customWidth="1"/>
    <col min="15882" max="15882" width="24" customWidth="1"/>
    <col min="15883" max="15883" width="12.42578125" customWidth="1"/>
    <col min="15884" max="15884" width="13" customWidth="1"/>
    <col min="16129" max="16129" width="3" bestFit="1" customWidth="1"/>
    <col min="16130" max="16130" width="30.28515625" customWidth="1"/>
    <col min="16132" max="16132" width="10.42578125" customWidth="1"/>
    <col min="16134" max="16134" width="12.85546875" customWidth="1"/>
    <col min="16136" max="16136" width="20" customWidth="1"/>
    <col min="16137" max="16137" width="7.140625" customWidth="1"/>
    <col min="16138" max="16138" width="24" customWidth="1"/>
    <col min="16139" max="16139" width="12.42578125" customWidth="1"/>
    <col min="16140" max="16140" width="13" customWidth="1"/>
  </cols>
  <sheetData>
    <row r="1" spans="1:12" x14ac:dyDescent="0.25">
      <c r="A1" s="402" t="s">
        <v>469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2" x14ac:dyDescent="0.25">
      <c r="A2" t="s">
        <v>470</v>
      </c>
      <c r="C2">
        <v>30000</v>
      </c>
    </row>
    <row r="3" spans="1:12" x14ac:dyDescent="0.25">
      <c r="A3" t="s">
        <v>471</v>
      </c>
      <c r="C3">
        <v>50000</v>
      </c>
    </row>
    <row r="4" spans="1:12" x14ac:dyDescent="0.25">
      <c r="A4" t="s">
        <v>472</v>
      </c>
      <c r="E4">
        <v>70000</v>
      </c>
    </row>
    <row r="5" spans="1:12" x14ac:dyDescent="0.25">
      <c r="A5" t="s">
        <v>473</v>
      </c>
    </row>
    <row r="7" spans="1:12" ht="15.75" thickBot="1" x14ac:dyDescent="0.3"/>
    <row r="8" spans="1:12" ht="15.75" thickBot="1" x14ac:dyDescent="0.3">
      <c r="A8" s="479" t="s">
        <v>183</v>
      </c>
      <c r="B8" s="481"/>
      <c r="C8" s="481"/>
      <c r="D8" s="481"/>
      <c r="E8" s="233" t="s">
        <v>41</v>
      </c>
      <c r="F8" s="234" t="s">
        <v>42</v>
      </c>
      <c r="J8" s="476" t="s">
        <v>133</v>
      </c>
      <c r="K8" s="477"/>
      <c r="L8" s="478"/>
    </row>
    <row r="9" spans="1:12" ht="15.75" thickBot="1" x14ac:dyDescent="0.3">
      <c r="A9" s="49">
        <v>1</v>
      </c>
      <c r="B9" s="25" t="s">
        <v>134</v>
      </c>
      <c r="C9" s="186">
        <v>500000</v>
      </c>
      <c r="E9" s="187">
        <f>+C9</f>
        <v>500000</v>
      </c>
      <c r="F9" s="188"/>
      <c r="J9" s="189" t="s">
        <v>443</v>
      </c>
      <c r="K9" s="190" t="s">
        <v>41</v>
      </c>
      <c r="L9" s="191" t="s">
        <v>42</v>
      </c>
    </row>
    <row r="10" spans="1:12" x14ac:dyDescent="0.25">
      <c r="A10" s="49">
        <v>2</v>
      </c>
      <c r="B10" s="25" t="s">
        <v>154</v>
      </c>
      <c r="C10" s="186">
        <v>5000</v>
      </c>
      <c r="E10" s="187">
        <f>+C10</f>
        <v>5000</v>
      </c>
      <c r="F10" s="188"/>
      <c r="H10" s="479" t="s">
        <v>444</v>
      </c>
      <c r="I10" s="480"/>
      <c r="J10" t="str">
        <f>+B29</f>
        <v>Αγορές εμπορευμάτων</v>
      </c>
      <c r="K10" s="187">
        <f>+C2</f>
        <v>30000</v>
      </c>
      <c r="L10" s="192"/>
    </row>
    <row r="11" spans="1:12" x14ac:dyDescent="0.25">
      <c r="A11" s="49">
        <v>3</v>
      </c>
      <c r="B11" s="25" t="s">
        <v>137</v>
      </c>
      <c r="C11" s="186">
        <v>20000</v>
      </c>
      <c r="E11" s="187">
        <f>+C11</f>
        <v>20000</v>
      </c>
      <c r="F11" s="188"/>
      <c r="H11" s="193">
        <f>+J40</f>
        <v>80000</v>
      </c>
      <c r="I11" s="194"/>
      <c r="J11" s="2" t="str">
        <f>+J29</f>
        <v>Προμηθευτές</v>
      </c>
      <c r="K11" s="195"/>
      <c r="L11" s="196">
        <f>+K10</f>
        <v>30000</v>
      </c>
    </row>
    <row r="12" spans="1:12" x14ac:dyDescent="0.25">
      <c r="A12" s="49">
        <v>4</v>
      </c>
      <c r="B12" s="25" t="s">
        <v>148</v>
      </c>
      <c r="C12" s="186">
        <v>60000</v>
      </c>
      <c r="E12" s="187">
        <f>+C12</f>
        <v>60000</v>
      </c>
      <c r="F12" s="188"/>
      <c r="H12" s="193">
        <v>100000</v>
      </c>
      <c r="I12" s="194"/>
      <c r="J12" t="str">
        <f>+H39</f>
        <v>Πελάτες</v>
      </c>
      <c r="K12" s="187">
        <f>+C3</f>
        <v>50000</v>
      </c>
      <c r="L12" s="192"/>
    </row>
    <row r="13" spans="1:12" ht="15.75" thickBot="1" x14ac:dyDescent="0.3">
      <c r="A13" s="49">
        <v>5</v>
      </c>
      <c r="B13" s="25" t="s">
        <v>164</v>
      </c>
      <c r="C13" s="186">
        <v>75000</v>
      </c>
      <c r="F13" s="196">
        <f>+C13</f>
        <v>75000</v>
      </c>
      <c r="H13" s="193">
        <v>50000</v>
      </c>
      <c r="I13" s="194"/>
      <c r="J13" s="197" t="str">
        <f>+F34</f>
        <v>Πωλήσεις Εμπορευμάτων</v>
      </c>
      <c r="K13" s="198"/>
      <c r="L13" s="199">
        <f>+C3</f>
        <v>50000</v>
      </c>
    </row>
    <row r="14" spans="1:12" x14ac:dyDescent="0.25">
      <c r="A14" s="49">
        <v>6</v>
      </c>
      <c r="B14" s="25" t="s">
        <v>143</v>
      </c>
      <c r="C14" s="186">
        <v>12000</v>
      </c>
      <c r="E14" s="187">
        <f>+C14</f>
        <v>12000</v>
      </c>
      <c r="F14" s="196"/>
      <c r="H14" s="193">
        <v>60000</v>
      </c>
      <c r="I14" s="194"/>
      <c r="K14" s="195"/>
      <c r="L14" s="195"/>
    </row>
    <row r="15" spans="1:12" x14ac:dyDescent="0.25">
      <c r="A15" s="49">
        <v>7</v>
      </c>
      <c r="B15" s="25" t="s">
        <v>166</v>
      </c>
      <c r="C15" s="186">
        <v>50000</v>
      </c>
      <c r="F15" s="196">
        <f>+C15</f>
        <v>50000</v>
      </c>
      <c r="H15" s="193">
        <v>40000</v>
      </c>
      <c r="I15" s="194"/>
      <c r="K15" s="195"/>
      <c r="L15" s="195"/>
    </row>
    <row r="16" spans="1:12" ht="15.75" thickBot="1" x14ac:dyDescent="0.3">
      <c r="A16" s="49">
        <v>8</v>
      </c>
      <c r="B16" s="25" t="s">
        <v>156</v>
      </c>
      <c r="C16" s="186">
        <v>600000</v>
      </c>
      <c r="F16" s="196">
        <f>+C16</f>
        <v>600000</v>
      </c>
      <c r="H16" s="193">
        <v>70000</v>
      </c>
      <c r="I16" s="194"/>
      <c r="K16" s="195"/>
      <c r="L16" s="195"/>
    </row>
    <row r="17" spans="1:12" x14ac:dyDescent="0.25">
      <c r="A17" s="49">
        <v>9</v>
      </c>
      <c r="B17" s="25" t="s">
        <v>138</v>
      </c>
      <c r="C17" s="186">
        <v>45000</v>
      </c>
      <c r="E17" s="187">
        <f t="shared" ref="E17:E23" si="0">+C17</f>
        <v>45000</v>
      </c>
      <c r="F17" s="188"/>
      <c r="H17" s="193">
        <v>80000</v>
      </c>
      <c r="I17" s="194"/>
      <c r="J17" s="200" t="s">
        <v>445</v>
      </c>
      <c r="K17" s="195"/>
      <c r="L17" s="195"/>
    </row>
    <row r="18" spans="1:12" x14ac:dyDescent="0.25">
      <c r="A18" s="49">
        <v>10</v>
      </c>
      <c r="B18" s="25" t="s">
        <v>446</v>
      </c>
      <c r="C18" s="186">
        <v>10000</v>
      </c>
      <c r="E18" s="187">
        <f t="shared" si="0"/>
        <v>10000</v>
      </c>
      <c r="F18" s="188"/>
      <c r="H18" s="193">
        <v>100000</v>
      </c>
      <c r="I18" s="194"/>
      <c r="J18" s="201" t="s">
        <v>447</v>
      </c>
    </row>
    <row r="19" spans="1:12" x14ac:dyDescent="0.25">
      <c r="A19" s="49">
        <v>11</v>
      </c>
      <c r="B19" s="25" t="s">
        <v>144</v>
      </c>
      <c r="C19" s="186">
        <v>8000</v>
      </c>
      <c r="E19" s="187">
        <f t="shared" si="0"/>
        <v>8000</v>
      </c>
      <c r="F19" s="188"/>
      <c r="H19" s="193">
        <f>+K10</f>
        <v>30000</v>
      </c>
      <c r="I19" s="194"/>
      <c r="J19" s="202" t="s">
        <v>448</v>
      </c>
    </row>
    <row r="20" spans="1:12" ht="15.75" thickBot="1" x14ac:dyDescent="0.3">
      <c r="A20" s="49">
        <v>12</v>
      </c>
      <c r="B20" s="25" t="s">
        <v>149</v>
      </c>
      <c r="C20" s="186">
        <v>20000</v>
      </c>
      <c r="E20" s="187">
        <f t="shared" si="0"/>
        <v>20000</v>
      </c>
      <c r="F20" s="188"/>
      <c r="H20" s="193"/>
      <c r="I20" s="194"/>
      <c r="J20" s="203">
        <f>+E4</f>
        <v>70000</v>
      </c>
    </row>
    <row r="21" spans="1:12" ht="15.75" thickBot="1" x14ac:dyDescent="0.3">
      <c r="A21" s="49">
        <v>13</v>
      </c>
      <c r="B21" s="25" t="s">
        <v>136</v>
      </c>
      <c r="C21" s="186">
        <v>35000</v>
      </c>
      <c r="E21" s="187">
        <f t="shared" si="0"/>
        <v>35000</v>
      </c>
      <c r="F21" s="188"/>
      <c r="H21" s="204"/>
      <c r="I21" s="205"/>
    </row>
    <row r="22" spans="1:12" ht="15.75" thickTop="1" x14ac:dyDescent="0.25">
      <c r="A22" s="49">
        <v>14</v>
      </c>
      <c r="B22" s="25" t="s">
        <v>141</v>
      </c>
      <c r="C22" s="186">
        <v>30000</v>
      </c>
      <c r="E22" s="187">
        <f t="shared" si="0"/>
        <v>30000</v>
      </c>
      <c r="F22" s="188"/>
      <c r="H22" s="193">
        <f>SUM(H11:H21)</f>
        <v>610000</v>
      </c>
      <c r="I22" s="194"/>
    </row>
    <row r="23" spans="1:12" x14ac:dyDescent="0.25">
      <c r="A23" s="49">
        <v>15</v>
      </c>
      <c r="B23" s="206" t="s">
        <v>480</v>
      </c>
      <c r="C23" s="207">
        <v>80000</v>
      </c>
      <c r="D23" s="1"/>
      <c r="E23" s="208">
        <f t="shared" si="0"/>
        <v>80000</v>
      </c>
      <c r="F23" s="209"/>
      <c r="H23" s="193"/>
      <c r="I23" s="194"/>
    </row>
    <row r="24" spans="1:12" ht="15.75" thickBot="1" x14ac:dyDescent="0.3">
      <c r="A24" s="49"/>
      <c r="E24" s="187">
        <f>SUM(E9:E23)</f>
        <v>825000</v>
      </c>
      <c r="F24" s="196">
        <f>SUM(F13:F23)</f>
        <v>725000</v>
      </c>
      <c r="H24" s="210"/>
      <c r="I24" s="211"/>
    </row>
    <row r="25" spans="1:12" x14ac:dyDescent="0.25">
      <c r="A25" s="49"/>
      <c r="B25" s="206" t="s">
        <v>68</v>
      </c>
      <c r="C25" s="1"/>
      <c r="D25" s="1"/>
      <c r="E25" s="1"/>
      <c r="F25" s="212">
        <f>+E24-F24</f>
        <v>100000</v>
      </c>
    </row>
    <row r="26" spans="1:12" ht="15.75" thickBot="1" x14ac:dyDescent="0.3">
      <c r="A26" s="213"/>
      <c r="B26" s="214" t="s">
        <v>449</v>
      </c>
      <c r="C26" s="215"/>
      <c r="D26" s="215"/>
      <c r="E26" s="216">
        <f>+E24</f>
        <v>825000</v>
      </c>
      <c r="F26" s="199">
        <f>+F24+F25</f>
        <v>825000</v>
      </c>
    </row>
    <row r="27" spans="1:12" ht="15.75" thickBot="1" x14ac:dyDescent="0.3">
      <c r="B27" s="206"/>
      <c r="E27" s="187"/>
      <c r="F27" s="187"/>
    </row>
    <row r="28" spans="1:12" x14ac:dyDescent="0.25">
      <c r="B28" s="479" t="s">
        <v>129</v>
      </c>
      <c r="C28" s="481"/>
      <c r="D28" s="481"/>
      <c r="E28" s="481"/>
      <c r="F28" s="481"/>
      <c r="G28" s="481"/>
      <c r="H28" s="481"/>
      <c r="I28" s="481"/>
      <c r="J28" s="481"/>
      <c r="K28" s="480"/>
    </row>
    <row r="29" spans="1:12" x14ac:dyDescent="0.25">
      <c r="B29" s="482" t="str">
        <f>+B9</f>
        <v>Αγορές εμπορευμάτων</v>
      </c>
      <c r="C29" s="399"/>
      <c r="D29" s="399" t="str">
        <f>+B10</f>
        <v>Παροχές Τρίτων</v>
      </c>
      <c r="E29" s="399"/>
      <c r="F29" s="399" t="str">
        <f>+B11</f>
        <v>Επιπλα</v>
      </c>
      <c r="G29" s="399"/>
      <c r="H29" s="155" t="str">
        <f>+B12</f>
        <v>Αμοιβές προσωπικού</v>
      </c>
      <c r="I29" s="155"/>
      <c r="J29" s="399" t="str">
        <f>+B13</f>
        <v>Προμηθευτές</v>
      </c>
      <c r="K29" s="483"/>
    </row>
    <row r="30" spans="1:12" x14ac:dyDescent="0.25">
      <c r="B30" s="193">
        <f>+E9</f>
        <v>500000</v>
      </c>
      <c r="C30" s="8"/>
      <c r="D30" s="187">
        <f>+E10</f>
        <v>5000</v>
      </c>
      <c r="E30" s="8"/>
      <c r="F30" s="187">
        <f>+E11</f>
        <v>20000</v>
      </c>
      <c r="G30" s="8"/>
      <c r="H30" s="187">
        <f>+E12</f>
        <v>60000</v>
      </c>
      <c r="I30" s="8"/>
      <c r="K30" s="217">
        <f>+F13</f>
        <v>75000</v>
      </c>
    </row>
    <row r="31" spans="1:12" x14ac:dyDescent="0.25">
      <c r="B31" s="193">
        <f>+K10</f>
        <v>30000</v>
      </c>
      <c r="C31" s="9"/>
      <c r="E31" s="9"/>
      <c r="G31" s="9"/>
      <c r="I31" s="9"/>
      <c r="K31" s="218">
        <f>+L11</f>
        <v>30000</v>
      </c>
    </row>
    <row r="32" spans="1:12" x14ac:dyDescent="0.25">
      <c r="B32" s="49"/>
      <c r="C32" s="9"/>
      <c r="E32" s="9"/>
      <c r="G32" s="9"/>
      <c r="I32" s="9"/>
      <c r="K32" s="194"/>
    </row>
    <row r="33" spans="1:11" x14ac:dyDescent="0.25">
      <c r="B33" s="49"/>
      <c r="K33" s="188"/>
    </row>
    <row r="34" spans="1:11" x14ac:dyDescent="0.25">
      <c r="B34" s="482" t="str">
        <f>+B14</f>
        <v>Ταμείο</v>
      </c>
      <c r="C34" s="399"/>
      <c r="D34" s="399" t="str">
        <f>+B15</f>
        <v>Τράπεζες Λ/σμοι Δανείων</v>
      </c>
      <c r="E34" s="399"/>
      <c r="F34" s="399" t="str">
        <f>+B16</f>
        <v>Πωλήσεις Εμπορευμάτων</v>
      </c>
      <c r="G34" s="399"/>
      <c r="H34" s="155" t="str">
        <f>+B17</f>
        <v>Κτίρια</v>
      </c>
      <c r="I34" s="155"/>
      <c r="J34" s="399" t="str">
        <f>+B18</f>
        <v>Μεταφορικά μέσα</v>
      </c>
      <c r="K34" s="483"/>
    </row>
    <row r="35" spans="1:11" x14ac:dyDescent="0.25">
      <c r="B35" s="193">
        <f>+E14</f>
        <v>12000</v>
      </c>
      <c r="C35" s="8"/>
      <c r="D35" s="187">
        <f>+F15</f>
        <v>50000</v>
      </c>
      <c r="E35" s="8"/>
      <c r="G35" s="219">
        <f>+F16</f>
        <v>600000</v>
      </c>
      <c r="H35" s="187">
        <f>+E17</f>
        <v>45000</v>
      </c>
      <c r="I35" s="8"/>
      <c r="J35" s="187">
        <f>+E18</f>
        <v>10000</v>
      </c>
      <c r="K35" s="220"/>
    </row>
    <row r="36" spans="1:11" x14ac:dyDescent="0.25">
      <c r="B36" s="49"/>
      <c r="C36" s="9"/>
      <c r="E36" s="9"/>
      <c r="G36" s="221">
        <f>+L13</f>
        <v>50000</v>
      </c>
      <c r="I36" s="9"/>
      <c r="K36" s="194"/>
    </row>
    <row r="37" spans="1:11" x14ac:dyDescent="0.25">
      <c r="B37" s="49"/>
      <c r="C37" s="9"/>
      <c r="E37" s="9"/>
      <c r="G37" s="9"/>
      <c r="I37" s="9"/>
      <c r="K37" s="194"/>
    </row>
    <row r="38" spans="1:11" x14ac:dyDescent="0.25">
      <c r="B38" s="49"/>
      <c r="K38" s="188"/>
    </row>
    <row r="39" spans="1:11" x14ac:dyDescent="0.25">
      <c r="B39" s="482" t="str">
        <f>+B19</f>
        <v>Τόκοι Χρεωστικοί</v>
      </c>
      <c r="C39" s="399"/>
      <c r="D39" s="399" t="str">
        <f>+B20</f>
        <v>Γραμμάτεια Εισπρακτέα</v>
      </c>
      <c r="E39" s="399"/>
      <c r="F39" s="399" t="str">
        <f>+B21</f>
        <v>Διάφορα Εξοδα</v>
      </c>
      <c r="G39" s="399"/>
      <c r="H39" s="155" t="str">
        <f>+B22</f>
        <v>Πελάτες</v>
      </c>
      <c r="I39" s="155"/>
      <c r="J39" s="399" t="str">
        <f>+B23</f>
        <v>Αποθέματα  αρχης εμπορευμάτων</v>
      </c>
      <c r="K39" s="483"/>
    </row>
    <row r="40" spans="1:11" x14ac:dyDescent="0.25">
      <c r="B40" s="193">
        <f>+E19</f>
        <v>8000</v>
      </c>
      <c r="C40" s="8"/>
      <c r="D40" s="187">
        <f>+E20</f>
        <v>20000</v>
      </c>
      <c r="E40" s="8"/>
      <c r="F40" s="187">
        <f>+E21</f>
        <v>35000</v>
      </c>
      <c r="G40" s="8"/>
      <c r="H40" s="187">
        <f>+E22</f>
        <v>30000</v>
      </c>
      <c r="I40" s="8"/>
      <c r="J40" s="187">
        <f>+E23</f>
        <v>80000</v>
      </c>
      <c r="K40" s="220"/>
    </row>
    <row r="41" spans="1:11" x14ac:dyDescent="0.25">
      <c r="B41" s="49"/>
      <c r="C41" s="9"/>
      <c r="E41" s="9"/>
      <c r="G41" s="9"/>
      <c r="H41" s="187">
        <f>+K12</f>
        <v>50000</v>
      </c>
      <c r="I41" s="9"/>
      <c r="K41" s="194"/>
    </row>
    <row r="42" spans="1:11" ht="15.75" thickBot="1" x14ac:dyDescent="0.3">
      <c r="B42" s="213"/>
      <c r="C42" s="222"/>
      <c r="D42" s="215"/>
      <c r="E42" s="222"/>
      <c r="F42" s="215"/>
      <c r="G42" s="222"/>
      <c r="H42" s="215"/>
      <c r="I42" s="222"/>
      <c r="J42" s="215"/>
      <c r="K42" s="211"/>
    </row>
    <row r="43" spans="1:11" ht="15.75" thickBot="1" x14ac:dyDescent="0.3"/>
    <row r="44" spans="1:11" x14ac:dyDescent="0.25">
      <c r="B44" t="s">
        <v>124</v>
      </c>
      <c r="H44" s="484" t="s">
        <v>475</v>
      </c>
      <c r="I44" s="485"/>
      <c r="J44" s="486"/>
    </row>
    <row r="45" spans="1:11" x14ac:dyDescent="0.25">
      <c r="A45" t="s">
        <v>401</v>
      </c>
      <c r="B45" t="str">
        <f>+J39</f>
        <v>Αποθέματα  αρχης εμπορευμάτων</v>
      </c>
      <c r="C45" s="187">
        <f>+J40</f>
        <v>80000</v>
      </c>
      <c r="G45" s="2" t="s">
        <v>401</v>
      </c>
      <c r="H45" s="49" t="str">
        <f>+F34</f>
        <v>Πωλήσεις Εμπορευμάτων</v>
      </c>
      <c r="J45" s="196">
        <f>+G35+G36</f>
        <v>650000</v>
      </c>
    </row>
    <row r="46" spans="1:11" x14ac:dyDescent="0.25">
      <c r="A46" t="s">
        <v>401</v>
      </c>
      <c r="B46" t="str">
        <f>+B29</f>
        <v>Αγορές εμπορευμάτων</v>
      </c>
      <c r="C46" s="187">
        <f>+B30+B31</f>
        <v>530000</v>
      </c>
      <c r="G46" s="2" t="s">
        <v>474</v>
      </c>
      <c r="H46" s="49" t="str">
        <f>+B44</f>
        <v>ΚΟΣΤΟΣ ΠΩΛΗΘΕΝΤΩΝ</v>
      </c>
      <c r="J46" s="237">
        <f>-C48</f>
        <v>-540000</v>
      </c>
    </row>
    <row r="47" spans="1:11" x14ac:dyDescent="0.25">
      <c r="A47" t="s">
        <v>474</v>
      </c>
      <c r="B47" t="s">
        <v>461</v>
      </c>
      <c r="C47" s="235">
        <f>-E4</f>
        <v>-70000</v>
      </c>
      <c r="H47" s="49" t="s">
        <v>1</v>
      </c>
      <c r="J47" s="196">
        <f>+J45+J46</f>
        <v>110000</v>
      </c>
    </row>
    <row r="48" spans="1:11" x14ac:dyDescent="0.25">
      <c r="C48" s="187">
        <f>SUM(C45:C47)</f>
        <v>540000</v>
      </c>
      <c r="G48" s="2" t="s">
        <v>401</v>
      </c>
      <c r="H48" s="49" t="s">
        <v>477</v>
      </c>
      <c r="J48" s="196">
        <v>0</v>
      </c>
    </row>
    <row r="49" spans="2:11" x14ac:dyDescent="0.25">
      <c r="G49" s="2" t="s">
        <v>474</v>
      </c>
      <c r="H49" s="49" t="s">
        <v>476</v>
      </c>
      <c r="J49" s="237">
        <f>-I50-I51-I52</f>
        <v>-100000</v>
      </c>
    </row>
    <row r="50" spans="2:11" x14ac:dyDescent="0.25">
      <c r="H50" s="50" t="str">
        <f>+D29</f>
        <v>Παροχές Τρίτων</v>
      </c>
      <c r="I50" s="187">
        <f>+D30</f>
        <v>5000</v>
      </c>
      <c r="J50" s="188"/>
    </row>
    <row r="51" spans="2:11" x14ac:dyDescent="0.25">
      <c r="B51" s="487" t="s">
        <v>479</v>
      </c>
      <c r="C51" s="487"/>
      <c r="H51" s="50" t="str">
        <f>+H29</f>
        <v>Αμοιβές προσωπικού</v>
      </c>
      <c r="I51" s="187">
        <f>+H30</f>
        <v>60000</v>
      </c>
      <c r="J51" s="188"/>
    </row>
    <row r="52" spans="2:11" x14ac:dyDescent="0.25">
      <c r="B52" t="s">
        <v>274</v>
      </c>
      <c r="H52" s="50" t="str">
        <f>+F39</f>
        <v>Διάφορα Εξοδα</v>
      </c>
      <c r="I52" s="236">
        <f>+F40</f>
        <v>35000</v>
      </c>
      <c r="J52" s="188"/>
    </row>
    <row r="53" spans="2:11" x14ac:dyDescent="0.25">
      <c r="B53" s="3" t="s">
        <v>482</v>
      </c>
      <c r="H53" s="49" t="s">
        <v>478</v>
      </c>
      <c r="J53" s="196">
        <f>+J47+J48+J49</f>
        <v>10000</v>
      </c>
    </row>
    <row r="54" spans="2:11" x14ac:dyDescent="0.25">
      <c r="B54" t="str">
        <f>+H34</f>
        <v>Κτίρια</v>
      </c>
      <c r="C54" s="187">
        <f>+H35</f>
        <v>45000</v>
      </c>
      <c r="H54" s="50" t="str">
        <f>+B39</f>
        <v>Τόκοι Χρεωστικοί</v>
      </c>
      <c r="I54" s="187">
        <f>+B40</f>
        <v>8000</v>
      </c>
      <c r="J54" s="237">
        <f>-I54</f>
        <v>-8000</v>
      </c>
    </row>
    <row r="55" spans="2:11" ht="15.75" thickBot="1" x14ac:dyDescent="0.3">
      <c r="B55" t="str">
        <f>+F29</f>
        <v>Επιπλα</v>
      </c>
      <c r="C55" s="187">
        <f>+F30</f>
        <v>20000</v>
      </c>
      <c r="H55" s="49" t="s">
        <v>24</v>
      </c>
      <c r="J55" s="238">
        <f>+J53+J54</f>
        <v>2000</v>
      </c>
    </row>
    <row r="56" spans="2:11" ht="16.5" thickTop="1" thickBot="1" x14ac:dyDescent="0.3">
      <c r="B56" t="str">
        <f>+J34</f>
        <v>Μεταφορικά μέσα</v>
      </c>
      <c r="C56" s="236">
        <f>+J35</f>
        <v>10000</v>
      </c>
      <c r="H56" s="213"/>
      <c r="I56" s="215"/>
      <c r="J56" s="239"/>
    </row>
    <row r="57" spans="2:11" x14ac:dyDescent="0.25">
      <c r="B57" s="2" t="s">
        <v>481</v>
      </c>
      <c r="C57" s="187">
        <f>SUM(C54:C56)</f>
        <v>75000</v>
      </c>
    </row>
    <row r="58" spans="2:11" ht="15.75" thickBot="1" x14ac:dyDescent="0.3">
      <c r="B58" s="3" t="s">
        <v>483</v>
      </c>
    </row>
    <row r="59" spans="2:11" ht="15.75" thickBot="1" x14ac:dyDescent="0.3">
      <c r="B59" t="str">
        <f>+J39</f>
        <v>Αποθέματα  αρχης εμπορευμάτων</v>
      </c>
      <c r="C59" s="187">
        <f>+E4</f>
        <v>70000</v>
      </c>
      <c r="H59" s="488" t="s">
        <v>479</v>
      </c>
      <c r="I59" s="489"/>
      <c r="J59" s="489"/>
      <c r="K59" s="490"/>
    </row>
    <row r="60" spans="2:11" x14ac:dyDescent="0.25">
      <c r="B60" t="str">
        <f>+H39</f>
        <v>Πελάτες</v>
      </c>
      <c r="C60" s="187">
        <f>+H41+H40</f>
        <v>80000</v>
      </c>
      <c r="H60" s="49" t="s">
        <v>274</v>
      </c>
      <c r="J60" s="145" t="s">
        <v>68</v>
      </c>
      <c r="K60" s="244">
        <f>+C66</f>
        <v>102000</v>
      </c>
    </row>
    <row r="61" spans="2:11" x14ac:dyDescent="0.25">
      <c r="B61" t="str">
        <f>+D39</f>
        <v>Γραμμάτεια Εισπρακτέα</v>
      </c>
      <c r="C61" s="187">
        <f>+D40</f>
        <v>20000</v>
      </c>
      <c r="H61" s="240" t="s">
        <v>482</v>
      </c>
      <c r="J61" s="49" t="s">
        <v>486</v>
      </c>
      <c r="K61" s="188"/>
    </row>
    <row r="62" spans="2:11" x14ac:dyDescent="0.25">
      <c r="B62" t="str">
        <f>+B34</f>
        <v>Ταμείο</v>
      </c>
      <c r="C62" s="236">
        <f>+B35</f>
        <v>12000</v>
      </c>
      <c r="H62" s="49" t="str">
        <f>+B54</f>
        <v>Κτίρια</v>
      </c>
      <c r="I62">
        <f>+C54</f>
        <v>45000</v>
      </c>
      <c r="J62" s="49" t="str">
        <f>+B68</f>
        <v>Προμηθευτές</v>
      </c>
      <c r="K62" s="188">
        <f>+C68</f>
        <v>105000</v>
      </c>
    </row>
    <row r="63" spans="2:11" x14ac:dyDescent="0.25">
      <c r="B63" s="2" t="s">
        <v>484</v>
      </c>
      <c r="C63" s="187">
        <f>SUM(C59:C62)</f>
        <v>182000</v>
      </c>
      <c r="H63" s="49" t="str">
        <f t="shared" ref="H63:I63" si="1">+B55</f>
        <v>Επιπλα</v>
      </c>
      <c r="I63">
        <f t="shared" si="1"/>
        <v>20000</v>
      </c>
      <c r="J63" s="49" t="str">
        <f>+B69</f>
        <v>Τράπεζες Λ/σμοι Δανείων</v>
      </c>
      <c r="K63" s="241">
        <f>+C69</f>
        <v>50000</v>
      </c>
    </row>
    <row r="64" spans="2:11" ht="15.75" thickBot="1" x14ac:dyDescent="0.3">
      <c r="B64" t="s">
        <v>485</v>
      </c>
      <c r="C64" s="224">
        <f>+C63+C57</f>
        <v>257000</v>
      </c>
      <c r="H64" s="49" t="str">
        <f t="shared" ref="H64:I64" si="2">+B56</f>
        <v>Μεταφορικά μέσα</v>
      </c>
      <c r="I64" s="242">
        <f t="shared" si="2"/>
        <v>10000</v>
      </c>
      <c r="J64" s="50" t="s">
        <v>487</v>
      </c>
      <c r="K64" s="196">
        <f>+K62+K63</f>
        <v>155000</v>
      </c>
    </row>
    <row r="65" spans="2:11" ht="15.75" thickTop="1" x14ac:dyDescent="0.25">
      <c r="H65" s="50" t="s">
        <v>481</v>
      </c>
      <c r="I65" s="187">
        <f>SUM(I62:I64)</f>
        <v>75000</v>
      </c>
      <c r="J65" s="49"/>
      <c r="K65" s="188"/>
    </row>
    <row r="66" spans="2:11" x14ac:dyDescent="0.25">
      <c r="B66" t="s">
        <v>68</v>
      </c>
      <c r="C66" s="235">
        <f>+F25+J55</f>
        <v>102000</v>
      </c>
      <c r="H66" s="240" t="s">
        <v>483</v>
      </c>
      <c r="J66" s="49"/>
      <c r="K66" s="188"/>
    </row>
    <row r="67" spans="2:11" x14ac:dyDescent="0.25">
      <c r="B67" t="s">
        <v>486</v>
      </c>
      <c r="H67" s="49" t="str">
        <f>+B59</f>
        <v>Αποθέματα  αρχης εμπορευμάτων</v>
      </c>
      <c r="I67">
        <f>+C59</f>
        <v>70000</v>
      </c>
      <c r="J67" s="49"/>
      <c r="K67" s="188"/>
    </row>
    <row r="68" spans="2:11" x14ac:dyDescent="0.25">
      <c r="B68" t="str">
        <f>+J29</f>
        <v>Προμηθευτές</v>
      </c>
      <c r="C68" s="187">
        <f>+K30+K31</f>
        <v>105000</v>
      </c>
      <c r="H68" s="49" t="str">
        <f t="shared" ref="H68:I68" si="3">+B60</f>
        <v>Πελάτες</v>
      </c>
      <c r="I68">
        <f t="shared" si="3"/>
        <v>80000</v>
      </c>
      <c r="J68" s="49"/>
      <c r="K68" s="188"/>
    </row>
    <row r="69" spans="2:11" x14ac:dyDescent="0.25">
      <c r="B69" t="str">
        <f>+D34</f>
        <v>Τράπεζες Λ/σμοι Δανείων</v>
      </c>
      <c r="C69" s="236">
        <f>+D35</f>
        <v>50000</v>
      </c>
      <c r="H69" s="49" t="str">
        <f t="shared" ref="H69:I69" si="4">+B61</f>
        <v>Γραμμάτεια Εισπρακτέα</v>
      </c>
      <c r="I69">
        <f t="shared" si="4"/>
        <v>20000</v>
      </c>
      <c r="J69" s="49"/>
      <c r="K69" s="188"/>
    </row>
    <row r="70" spans="2:11" x14ac:dyDescent="0.25">
      <c r="B70" s="2" t="s">
        <v>487</v>
      </c>
      <c r="C70" s="187">
        <f>+C68+C69</f>
        <v>155000</v>
      </c>
      <c r="H70" s="49" t="str">
        <f t="shared" ref="H70:I70" si="5">+B62</f>
        <v>Ταμείο</v>
      </c>
      <c r="I70" s="242">
        <f t="shared" si="5"/>
        <v>12000</v>
      </c>
      <c r="J70" s="49"/>
      <c r="K70" s="188"/>
    </row>
    <row r="71" spans="2:11" ht="15.75" thickBot="1" x14ac:dyDescent="0.3">
      <c r="B71" t="s">
        <v>488</v>
      </c>
      <c r="C71" s="224">
        <f>+C66+C70</f>
        <v>257000</v>
      </c>
      <c r="H71" s="50" t="s">
        <v>484</v>
      </c>
      <c r="I71" s="187">
        <f>SUM(I67:I70)</f>
        <v>182000</v>
      </c>
      <c r="J71" s="49"/>
      <c r="K71" s="188"/>
    </row>
    <row r="72" spans="2:11" ht="16.5" thickTop="1" thickBot="1" x14ac:dyDescent="0.3">
      <c r="H72" s="49" t="s">
        <v>485</v>
      </c>
      <c r="I72" s="224">
        <f>+I71+I65</f>
        <v>257000</v>
      </c>
      <c r="J72" s="49" t="s">
        <v>488</v>
      </c>
      <c r="K72" s="243">
        <f>+K60+K64</f>
        <v>257000</v>
      </c>
    </row>
    <row r="73" spans="2:11" ht="16.5" thickTop="1" thickBot="1" x14ac:dyDescent="0.3">
      <c r="H73" s="213"/>
      <c r="I73" s="215"/>
      <c r="J73" s="213"/>
      <c r="K73" s="239"/>
    </row>
  </sheetData>
  <mergeCells count="20">
    <mergeCell ref="H44:J44"/>
    <mergeCell ref="B51:C51"/>
    <mergeCell ref="H59:K59"/>
    <mergeCell ref="B34:C34"/>
    <mergeCell ref="D34:E34"/>
    <mergeCell ref="F34:G34"/>
    <mergeCell ref="J34:K34"/>
    <mergeCell ref="B39:C39"/>
    <mergeCell ref="D39:E39"/>
    <mergeCell ref="F39:G39"/>
    <mergeCell ref="J39:K39"/>
    <mergeCell ref="A1:J1"/>
    <mergeCell ref="J8:L8"/>
    <mergeCell ref="H10:I10"/>
    <mergeCell ref="B28:K28"/>
    <mergeCell ref="B29:C29"/>
    <mergeCell ref="D29:E29"/>
    <mergeCell ref="F29:G29"/>
    <mergeCell ref="J29:K29"/>
    <mergeCell ref="A8:D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15A-CFF4-4F6B-8731-311B546EC8F8}">
  <dimension ref="A1:L113"/>
  <sheetViews>
    <sheetView topLeftCell="A85" zoomScaleNormal="100" workbookViewId="0">
      <selection sqref="A1:E1"/>
    </sheetView>
  </sheetViews>
  <sheetFormatPr defaultRowHeight="15" x14ac:dyDescent="0.25"/>
  <cols>
    <col min="1" max="1" width="33.7109375" customWidth="1"/>
    <col min="2" max="2" width="9.5703125" bestFit="1" customWidth="1"/>
    <col min="3" max="3" width="9.140625" style="4"/>
    <col min="4" max="5" width="9.5703125" bestFit="1" customWidth="1"/>
    <col min="6" max="6" width="8.42578125" customWidth="1"/>
    <col min="7" max="7" width="57.5703125" bestFit="1" customWidth="1"/>
    <col min="8" max="8" width="7" bestFit="1" customWidth="1"/>
    <col min="9" max="10" width="9.5703125" bestFit="1" customWidth="1"/>
    <col min="257" max="257" width="29.140625" customWidth="1"/>
    <col min="262" max="262" width="8.42578125" customWidth="1"/>
    <col min="263" max="263" width="18.85546875" customWidth="1"/>
    <col min="513" max="513" width="29.140625" customWidth="1"/>
    <col min="518" max="518" width="8.42578125" customWidth="1"/>
    <col min="519" max="519" width="18.85546875" customWidth="1"/>
    <col min="769" max="769" width="29.140625" customWidth="1"/>
    <col min="774" max="774" width="8.42578125" customWidth="1"/>
    <col min="775" max="775" width="18.85546875" customWidth="1"/>
    <col min="1025" max="1025" width="29.140625" customWidth="1"/>
    <col min="1030" max="1030" width="8.42578125" customWidth="1"/>
    <col min="1031" max="1031" width="18.85546875" customWidth="1"/>
    <col min="1281" max="1281" width="29.140625" customWidth="1"/>
    <col min="1286" max="1286" width="8.42578125" customWidth="1"/>
    <col min="1287" max="1287" width="18.85546875" customWidth="1"/>
    <col min="1537" max="1537" width="29.140625" customWidth="1"/>
    <col min="1542" max="1542" width="8.42578125" customWidth="1"/>
    <col min="1543" max="1543" width="18.85546875" customWidth="1"/>
    <col min="1793" max="1793" width="29.140625" customWidth="1"/>
    <col min="1798" max="1798" width="8.42578125" customWidth="1"/>
    <col min="1799" max="1799" width="18.85546875" customWidth="1"/>
    <col min="2049" max="2049" width="29.140625" customWidth="1"/>
    <col min="2054" max="2054" width="8.42578125" customWidth="1"/>
    <col min="2055" max="2055" width="18.85546875" customWidth="1"/>
    <col min="2305" max="2305" width="29.140625" customWidth="1"/>
    <col min="2310" max="2310" width="8.42578125" customWidth="1"/>
    <col min="2311" max="2311" width="18.85546875" customWidth="1"/>
    <col min="2561" max="2561" width="29.140625" customWidth="1"/>
    <col min="2566" max="2566" width="8.42578125" customWidth="1"/>
    <col min="2567" max="2567" width="18.85546875" customWidth="1"/>
    <col min="2817" max="2817" width="29.140625" customWidth="1"/>
    <col min="2822" max="2822" width="8.42578125" customWidth="1"/>
    <col min="2823" max="2823" width="18.85546875" customWidth="1"/>
    <col min="3073" max="3073" width="29.140625" customWidth="1"/>
    <col min="3078" max="3078" width="8.42578125" customWidth="1"/>
    <col min="3079" max="3079" width="18.85546875" customWidth="1"/>
    <col min="3329" max="3329" width="29.140625" customWidth="1"/>
    <col min="3334" max="3334" width="8.42578125" customWidth="1"/>
    <col min="3335" max="3335" width="18.85546875" customWidth="1"/>
    <col min="3585" max="3585" width="29.140625" customWidth="1"/>
    <col min="3590" max="3590" width="8.42578125" customWidth="1"/>
    <col min="3591" max="3591" width="18.85546875" customWidth="1"/>
    <col min="3841" max="3841" width="29.140625" customWidth="1"/>
    <col min="3846" max="3846" width="8.42578125" customWidth="1"/>
    <col min="3847" max="3847" width="18.85546875" customWidth="1"/>
    <col min="4097" max="4097" width="29.140625" customWidth="1"/>
    <col min="4102" max="4102" width="8.42578125" customWidth="1"/>
    <col min="4103" max="4103" width="18.85546875" customWidth="1"/>
    <col min="4353" max="4353" width="29.140625" customWidth="1"/>
    <col min="4358" max="4358" width="8.42578125" customWidth="1"/>
    <col min="4359" max="4359" width="18.85546875" customWidth="1"/>
    <col min="4609" max="4609" width="29.140625" customWidth="1"/>
    <col min="4614" max="4614" width="8.42578125" customWidth="1"/>
    <col min="4615" max="4615" width="18.85546875" customWidth="1"/>
    <col min="4865" max="4865" width="29.140625" customWidth="1"/>
    <col min="4870" max="4870" width="8.42578125" customWidth="1"/>
    <col min="4871" max="4871" width="18.85546875" customWidth="1"/>
    <col min="5121" max="5121" width="29.140625" customWidth="1"/>
    <col min="5126" max="5126" width="8.42578125" customWidth="1"/>
    <col min="5127" max="5127" width="18.85546875" customWidth="1"/>
    <col min="5377" max="5377" width="29.140625" customWidth="1"/>
    <col min="5382" max="5382" width="8.42578125" customWidth="1"/>
    <col min="5383" max="5383" width="18.85546875" customWidth="1"/>
    <col min="5633" max="5633" width="29.140625" customWidth="1"/>
    <col min="5638" max="5638" width="8.42578125" customWidth="1"/>
    <col min="5639" max="5639" width="18.85546875" customWidth="1"/>
    <col min="5889" max="5889" width="29.140625" customWidth="1"/>
    <col min="5894" max="5894" width="8.42578125" customWidth="1"/>
    <col min="5895" max="5895" width="18.85546875" customWidth="1"/>
    <col min="6145" max="6145" width="29.140625" customWidth="1"/>
    <col min="6150" max="6150" width="8.42578125" customWidth="1"/>
    <col min="6151" max="6151" width="18.85546875" customWidth="1"/>
    <col min="6401" max="6401" width="29.140625" customWidth="1"/>
    <col min="6406" max="6406" width="8.42578125" customWidth="1"/>
    <col min="6407" max="6407" width="18.85546875" customWidth="1"/>
    <col min="6657" max="6657" width="29.140625" customWidth="1"/>
    <col min="6662" max="6662" width="8.42578125" customWidth="1"/>
    <col min="6663" max="6663" width="18.85546875" customWidth="1"/>
    <col min="6913" max="6913" width="29.140625" customWidth="1"/>
    <col min="6918" max="6918" width="8.42578125" customWidth="1"/>
    <col min="6919" max="6919" width="18.85546875" customWidth="1"/>
    <col min="7169" max="7169" width="29.140625" customWidth="1"/>
    <col min="7174" max="7174" width="8.42578125" customWidth="1"/>
    <col min="7175" max="7175" width="18.85546875" customWidth="1"/>
    <col min="7425" max="7425" width="29.140625" customWidth="1"/>
    <col min="7430" max="7430" width="8.42578125" customWidth="1"/>
    <col min="7431" max="7431" width="18.85546875" customWidth="1"/>
    <col min="7681" max="7681" width="29.140625" customWidth="1"/>
    <col min="7686" max="7686" width="8.42578125" customWidth="1"/>
    <col min="7687" max="7687" width="18.85546875" customWidth="1"/>
    <col min="7937" max="7937" width="29.140625" customWidth="1"/>
    <col min="7942" max="7942" width="8.42578125" customWidth="1"/>
    <col min="7943" max="7943" width="18.85546875" customWidth="1"/>
    <col min="8193" max="8193" width="29.140625" customWidth="1"/>
    <col min="8198" max="8198" width="8.42578125" customWidth="1"/>
    <col min="8199" max="8199" width="18.85546875" customWidth="1"/>
    <col min="8449" max="8449" width="29.140625" customWidth="1"/>
    <col min="8454" max="8454" width="8.42578125" customWidth="1"/>
    <col min="8455" max="8455" width="18.85546875" customWidth="1"/>
    <col min="8705" max="8705" width="29.140625" customWidth="1"/>
    <col min="8710" max="8710" width="8.42578125" customWidth="1"/>
    <col min="8711" max="8711" width="18.85546875" customWidth="1"/>
    <col min="8961" max="8961" width="29.140625" customWidth="1"/>
    <col min="8966" max="8966" width="8.42578125" customWidth="1"/>
    <col min="8967" max="8967" width="18.85546875" customWidth="1"/>
    <col min="9217" max="9217" width="29.140625" customWidth="1"/>
    <col min="9222" max="9222" width="8.42578125" customWidth="1"/>
    <col min="9223" max="9223" width="18.85546875" customWidth="1"/>
    <col min="9473" max="9473" width="29.140625" customWidth="1"/>
    <col min="9478" max="9478" width="8.42578125" customWidth="1"/>
    <col min="9479" max="9479" width="18.85546875" customWidth="1"/>
    <col min="9729" max="9729" width="29.140625" customWidth="1"/>
    <col min="9734" max="9734" width="8.42578125" customWidth="1"/>
    <col min="9735" max="9735" width="18.85546875" customWidth="1"/>
    <col min="9985" max="9985" width="29.140625" customWidth="1"/>
    <col min="9990" max="9990" width="8.42578125" customWidth="1"/>
    <col min="9991" max="9991" width="18.85546875" customWidth="1"/>
    <col min="10241" max="10241" width="29.140625" customWidth="1"/>
    <col min="10246" max="10246" width="8.42578125" customWidth="1"/>
    <col min="10247" max="10247" width="18.85546875" customWidth="1"/>
    <col min="10497" max="10497" width="29.140625" customWidth="1"/>
    <col min="10502" max="10502" width="8.42578125" customWidth="1"/>
    <col min="10503" max="10503" width="18.85546875" customWidth="1"/>
    <col min="10753" max="10753" width="29.140625" customWidth="1"/>
    <col min="10758" max="10758" width="8.42578125" customWidth="1"/>
    <col min="10759" max="10759" width="18.85546875" customWidth="1"/>
    <col min="11009" max="11009" width="29.140625" customWidth="1"/>
    <col min="11014" max="11014" width="8.42578125" customWidth="1"/>
    <col min="11015" max="11015" width="18.85546875" customWidth="1"/>
    <col min="11265" max="11265" width="29.140625" customWidth="1"/>
    <col min="11270" max="11270" width="8.42578125" customWidth="1"/>
    <col min="11271" max="11271" width="18.85546875" customWidth="1"/>
    <col min="11521" max="11521" width="29.140625" customWidth="1"/>
    <col min="11526" max="11526" width="8.42578125" customWidth="1"/>
    <col min="11527" max="11527" width="18.85546875" customWidth="1"/>
    <col min="11777" max="11777" width="29.140625" customWidth="1"/>
    <col min="11782" max="11782" width="8.42578125" customWidth="1"/>
    <col min="11783" max="11783" width="18.85546875" customWidth="1"/>
    <col min="12033" max="12033" width="29.140625" customWidth="1"/>
    <col min="12038" max="12038" width="8.42578125" customWidth="1"/>
    <col min="12039" max="12039" width="18.85546875" customWidth="1"/>
    <col min="12289" max="12289" width="29.140625" customWidth="1"/>
    <col min="12294" max="12294" width="8.42578125" customWidth="1"/>
    <col min="12295" max="12295" width="18.85546875" customWidth="1"/>
    <col min="12545" max="12545" width="29.140625" customWidth="1"/>
    <col min="12550" max="12550" width="8.42578125" customWidth="1"/>
    <col min="12551" max="12551" width="18.85546875" customWidth="1"/>
    <col min="12801" max="12801" width="29.140625" customWidth="1"/>
    <col min="12806" max="12806" width="8.42578125" customWidth="1"/>
    <col min="12807" max="12807" width="18.85546875" customWidth="1"/>
    <col min="13057" max="13057" width="29.140625" customWidth="1"/>
    <col min="13062" max="13062" width="8.42578125" customWidth="1"/>
    <col min="13063" max="13063" width="18.85546875" customWidth="1"/>
    <col min="13313" max="13313" width="29.140625" customWidth="1"/>
    <col min="13318" max="13318" width="8.42578125" customWidth="1"/>
    <col min="13319" max="13319" width="18.85546875" customWidth="1"/>
    <col min="13569" max="13569" width="29.140625" customWidth="1"/>
    <col min="13574" max="13574" width="8.42578125" customWidth="1"/>
    <col min="13575" max="13575" width="18.85546875" customWidth="1"/>
    <col min="13825" max="13825" width="29.140625" customWidth="1"/>
    <col min="13830" max="13830" width="8.42578125" customWidth="1"/>
    <col min="13831" max="13831" width="18.85546875" customWidth="1"/>
    <col min="14081" max="14081" width="29.140625" customWidth="1"/>
    <col min="14086" max="14086" width="8.42578125" customWidth="1"/>
    <col min="14087" max="14087" width="18.85546875" customWidth="1"/>
    <col min="14337" max="14337" width="29.140625" customWidth="1"/>
    <col min="14342" max="14342" width="8.42578125" customWidth="1"/>
    <col min="14343" max="14343" width="18.85546875" customWidth="1"/>
    <col min="14593" max="14593" width="29.140625" customWidth="1"/>
    <col min="14598" max="14598" width="8.42578125" customWidth="1"/>
    <col min="14599" max="14599" width="18.85546875" customWidth="1"/>
    <col min="14849" max="14849" width="29.140625" customWidth="1"/>
    <col min="14854" max="14854" width="8.42578125" customWidth="1"/>
    <col min="14855" max="14855" width="18.85546875" customWidth="1"/>
    <col min="15105" max="15105" width="29.140625" customWidth="1"/>
    <col min="15110" max="15110" width="8.42578125" customWidth="1"/>
    <col min="15111" max="15111" width="18.85546875" customWidth="1"/>
    <col min="15361" max="15361" width="29.140625" customWidth="1"/>
    <col min="15366" max="15366" width="8.42578125" customWidth="1"/>
    <col min="15367" max="15367" width="18.85546875" customWidth="1"/>
    <col min="15617" max="15617" width="29.140625" customWidth="1"/>
    <col min="15622" max="15622" width="8.42578125" customWidth="1"/>
    <col min="15623" max="15623" width="18.85546875" customWidth="1"/>
    <col min="15873" max="15873" width="29.140625" customWidth="1"/>
    <col min="15878" max="15878" width="8.42578125" customWidth="1"/>
    <col min="15879" max="15879" width="18.85546875" customWidth="1"/>
    <col min="16129" max="16129" width="29.140625" customWidth="1"/>
    <col min="16134" max="16134" width="8.42578125" customWidth="1"/>
    <col min="16135" max="16135" width="18.85546875" customWidth="1"/>
  </cols>
  <sheetData>
    <row r="1" spans="1:12" x14ac:dyDescent="0.25">
      <c r="A1" s="491" t="s">
        <v>724</v>
      </c>
      <c r="B1" s="491"/>
      <c r="C1" s="491"/>
      <c r="D1" s="491"/>
      <c r="E1" s="491"/>
      <c r="F1" s="355"/>
      <c r="G1" s="491" t="s">
        <v>725</v>
      </c>
      <c r="H1" s="491"/>
      <c r="I1" s="491"/>
      <c r="J1" s="491"/>
    </row>
    <row r="2" spans="1:12" x14ac:dyDescent="0.25">
      <c r="A2" s="355"/>
      <c r="B2" s="355"/>
      <c r="C2" s="374"/>
      <c r="D2" s="355"/>
      <c r="E2" s="355"/>
      <c r="F2" s="355"/>
      <c r="G2" s="492" t="s">
        <v>726</v>
      </c>
      <c r="H2" s="492"/>
      <c r="I2" s="355">
        <v>2000</v>
      </c>
      <c r="J2" s="355" t="s">
        <v>727</v>
      </c>
    </row>
    <row r="3" spans="1:12" x14ac:dyDescent="0.25">
      <c r="C3" s="4" t="s">
        <v>489</v>
      </c>
      <c r="D3" s="247" t="s">
        <v>450</v>
      </c>
      <c r="E3" s="247" t="s">
        <v>451</v>
      </c>
      <c r="F3" s="223"/>
      <c r="H3" s="223" t="s">
        <v>452</v>
      </c>
      <c r="I3" s="223" t="s">
        <v>453</v>
      </c>
      <c r="J3" s="223" t="s">
        <v>454</v>
      </c>
    </row>
    <row r="4" spans="1:12" x14ac:dyDescent="0.25">
      <c r="A4" s="253" t="s">
        <v>134</v>
      </c>
      <c r="B4" s="254">
        <v>1060000</v>
      </c>
      <c r="C4" s="184" t="s">
        <v>490</v>
      </c>
      <c r="D4" s="252">
        <f>+B4</f>
        <v>1060000</v>
      </c>
      <c r="G4" s="245" t="s">
        <v>455</v>
      </c>
      <c r="H4" s="246">
        <v>1250</v>
      </c>
      <c r="I4" s="246">
        <v>88</v>
      </c>
      <c r="J4" s="246">
        <f>+H4*I4</f>
        <v>110000</v>
      </c>
    </row>
    <row r="5" spans="1:12" x14ac:dyDescent="0.25">
      <c r="A5" s="272" t="s">
        <v>148</v>
      </c>
      <c r="B5" s="273">
        <v>70000</v>
      </c>
      <c r="C5" s="274" t="s">
        <v>98</v>
      </c>
      <c r="D5" s="271">
        <f>+B5</f>
        <v>70000</v>
      </c>
      <c r="G5" s="251" t="s">
        <v>456</v>
      </c>
      <c r="H5" s="252">
        <v>500</v>
      </c>
      <c r="I5" s="252">
        <v>90</v>
      </c>
      <c r="J5" s="252">
        <f t="shared" ref="J5:J23" si="0">+H5*I5</f>
        <v>45000</v>
      </c>
      <c r="L5" s="187"/>
    </row>
    <row r="6" spans="1:12" x14ac:dyDescent="0.25">
      <c r="A6" s="249" t="s">
        <v>160</v>
      </c>
      <c r="B6" s="250">
        <v>110000</v>
      </c>
      <c r="C6" s="182" t="s">
        <v>177</v>
      </c>
      <c r="D6" s="246">
        <f>+B6</f>
        <v>110000</v>
      </c>
      <c r="G6" s="251" t="s">
        <v>456</v>
      </c>
      <c r="H6" s="252">
        <v>600</v>
      </c>
      <c r="I6" s="252">
        <v>92</v>
      </c>
      <c r="J6" s="252">
        <f t="shared" si="0"/>
        <v>55200</v>
      </c>
    </row>
    <row r="7" spans="1:12" x14ac:dyDescent="0.25">
      <c r="A7" s="25" t="s">
        <v>135</v>
      </c>
      <c r="B7" s="186">
        <v>45000</v>
      </c>
      <c r="C7" s="4" t="s">
        <v>177</v>
      </c>
      <c r="D7" s="187">
        <f>+B7</f>
        <v>45000</v>
      </c>
      <c r="E7" s="187"/>
      <c r="G7" s="251" t="s">
        <v>456</v>
      </c>
      <c r="H7" s="252">
        <v>800</v>
      </c>
      <c r="I7" s="252">
        <v>95</v>
      </c>
      <c r="J7" s="252">
        <f t="shared" si="0"/>
        <v>76000</v>
      </c>
    </row>
    <row r="8" spans="1:12" x14ac:dyDescent="0.25">
      <c r="A8" s="25" t="s">
        <v>466</v>
      </c>
      <c r="B8" s="186">
        <v>15000</v>
      </c>
      <c r="C8" s="4" t="s">
        <v>491</v>
      </c>
      <c r="D8" s="187"/>
      <c r="E8" s="187">
        <f>+B8</f>
        <v>15000</v>
      </c>
      <c r="G8" s="251" t="s">
        <v>456</v>
      </c>
      <c r="H8" s="252">
        <v>1100</v>
      </c>
      <c r="I8" s="252">
        <v>96</v>
      </c>
      <c r="J8" s="252">
        <f t="shared" si="0"/>
        <v>105600</v>
      </c>
    </row>
    <row r="9" spans="1:12" x14ac:dyDescent="0.25">
      <c r="A9" s="25" t="s">
        <v>467</v>
      </c>
      <c r="B9" s="186">
        <v>80000</v>
      </c>
      <c r="C9" s="4" t="s">
        <v>491</v>
      </c>
      <c r="D9" s="187"/>
      <c r="E9" s="187">
        <f t="shared" ref="E9:E10" si="1">+B9</f>
        <v>80000</v>
      </c>
      <c r="G9" s="251" t="s">
        <v>456</v>
      </c>
      <c r="H9" s="252">
        <v>700</v>
      </c>
      <c r="I9" s="252">
        <v>97</v>
      </c>
      <c r="J9" s="252">
        <f t="shared" si="0"/>
        <v>67900</v>
      </c>
    </row>
    <row r="10" spans="1:12" x14ac:dyDescent="0.25">
      <c r="A10" s="25" t="s">
        <v>468</v>
      </c>
      <c r="B10" s="186">
        <v>10000</v>
      </c>
      <c r="C10" s="4" t="s">
        <v>491</v>
      </c>
      <c r="D10" s="187"/>
      <c r="E10" s="187">
        <f t="shared" si="1"/>
        <v>10000</v>
      </c>
      <c r="G10" s="251" t="s">
        <v>456</v>
      </c>
      <c r="H10" s="252">
        <v>200</v>
      </c>
      <c r="I10" s="252">
        <v>98</v>
      </c>
      <c r="J10" s="252">
        <f t="shared" si="0"/>
        <v>19600</v>
      </c>
    </row>
    <row r="11" spans="1:12" x14ac:dyDescent="0.25">
      <c r="A11" s="25" t="s">
        <v>149</v>
      </c>
      <c r="B11" s="186">
        <v>30000</v>
      </c>
      <c r="C11" s="4" t="s">
        <v>177</v>
      </c>
      <c r="D11" s="187">
        <f>+B11</f>
        <v>30000</v>
      </c>
      <c r="G11" s="251" t="s">
        <v>456</v>
      </c>
      <c r="H11" s="252">
        <v>900</v>
      </c>
      <c r="I11" s="252">
        <v>99</v>
      </c>
      <c r="J11" s="252">
        <f t="shared" si="0"/>
        <v>89100</v>
      </c>
    </row>
    <row r="12" spans="1:12" x14ac:dyDescent="0.25">
      <c r="A12" s="272" t="s">
        <v>136</v>
      </c>
      <c r="B12" s="273">
        <v>35000</v>
      </c>
      <c r="C12" s="274" t="s">
        <v>98</v>
      </c>
      <c r="D12" s="271">
        <f>+B12</f>
        <v>35000</v>
      </c>
      <c r="G12" s="251" t="s">
        <v>456</v>
      </c>
      <c r="H12" s="252">
        <v>1200</v>
      </c>
      <c r="I12" s="252">
        <v>100</v>
      </c>
      <c r="J12" s="252">
        <f t="shared" si="0"/>
        <v>120000</v>
      </c>
    </row>
    <row r="13" spans="1:12" x14ac:dyDescent="0.25">
      <c r="A13" s="259" t="s">
        <v>457</v>
      </c>
      <c r="B13" s="260">
        <v>40000</v>
      </c>
      <c r="C13" s="183" t="s">
        <v>492</v>
      </c>
      <c r="D13" s="261">
        <f>+B13</f>
        <v>40000</v>
      </c>
      <c r="F13" s="187"/>
      <c r="G13" s="251" t="s">
        <v>456</v>
      </c>
      <c r="H13" s="252">
        <v>300</v>
      </c>
      <c r="I13" s="252">
        <v>101</v>
      </c>
      <c r="J13" s="252">
        <f t="shared" si="0"/>
        <v>30300</v>
      </c>
    </row>
    <row r="14" spans="1:12" x14ac:dyDescent="0.25">
      <c r="A14" s="272" t="s">
        <v>161</v>
      </c>
      <c r="B14" s="273">
        <v>10000</v>
      </c>
      <c r="C14" s="274" t="s">
        <v>98</v>
      </c>
      <c r="D14" s="271">
        <f>+B14</f>
        <v>10000</v>
      </c>
      <c r="G14" s="251" t="s">
        <v>456</v>
      </c>
      <c r="H14" s="252">
        <v>600</v>
      </c>
      <c r="I14" s="252">
        <v>102</v>
      </c>
      <c r="J14" s="252">
        <f t="shared" si="0"/>
        <v>61200</v>
      </c>
    </row>
    <row r="15" spans="1:12" x14ac:dyDescent="0.25">
      <c r="A15" s="25" t="s">
        <v>137</v>
      </c>
      <c r="B15" s="186">
        <v>50000</v>
      </c>
      <c r="C15" s="4" t="s">
        <v>177</v>
      </c>
      <c r="D15" s="187">
        <f>+B15</f>
        <v>50000</v>
      </c>
      <c r="G15" s="251" t="s">
        <v>456</v>
      </c>
      <c r="H15" s="252">
        <v>200</v>
      </c>
      <c r="I15" s="252">
        <v>104</v>
      </c>
      <c r="J15" s="252">
        <f t="shared" si="0"/>
        <v>20800</v>
      </c>
    </row>
    <row r="16" spans="1:12" x14ac:dyDescent="0.25">
      <c r="A16" s="25" t="s">
        <v>465</v>
      </c>
      <c r="B16" s="186">
        <v>30000</v>
      </c>
      <c r="C16" s="4" t="s">
        <v>491</v>
      </c>
      <c r="E16" s="187">
        <f>+B16</f>
        <v>30000</v>
      </c>
      <c r="G16" s="251" t="s">
        <v>456</v>
      </c>
      <c r="H16" s="252">
        <v>500</v>
      </c>
      <c r="I16" s="252">
        <v>105</v>
      </c>
      <c r="J16" s="252">
        <f t="shared" si="0"/>
        <v>52500</v>
      </c>
    </row>
    <row r="17" spans="1:10" x14ac:dyDescent="0.25">
      <c r="A17" s="25" t="s">
        <v>162</v>
      </c>
      <c r="B17" s="186">
        <v>100000</v>
      </c>
      <c r="C17" s="4" t="s">
        <v>177</v>
      </c>
      <c r="D17" s="187">
        <f t="shared" ref="D17:D24" si="2">+B17</f>
        <v>100000</v>
      </c>
      <c r="G17" s="251" t="s">
        <v>456</v>
      </c>
      <c r="H17" s="252">
        <v>1000</v>
      </c>
      <c r="I17" s="252">
        <v>106</v>
      </c>
      <c r="J17" s="252">
        <f t="shared" si="0"/>
        <v>106000</v>
      </c>
    </row>
    <row r="18" spans="1:10" x14ac:dyDescent="0.25">
      <c r="A18" s="25" t="s">
        <v>138</v>
      </c>
      <c r="B18" s="186">
        <v>120000</v>
      </c>
      <c r="C18" s="4" t="s">
        <v>177</v>
      </c>
      <c r="D18" s="187">
        <f t="shared" si="2"/>
        <v>120000</v>
      </c>
      <c r="G18" s="251" t="s">
        <v>456</v>
      </c>
      <c r="H18" s="252">
        <v>150</v>
      </c>
      <c r="I18" s="252">
        <v>108</v>
      </c>
      <c r="J18" s="252">
        <f t="shared" si="0"/>
        <v>16200</v>
      </c>
    </row>
    <row r="19" spans="1:10" x14ac:dyDescent="0.25">
      <c r="A19" s="25" t="s">
        <v>446</v>
      </c>
      <c r="B19" s="186">
        <v>30000</v>
      </c>
      <c r="C19" s="4" t="s">
        <v>177</v>
      </c>
      <c r="D19" s="187">
        <f t="shared" si="2"/>
        <v>30000</v>
      </c>
      <c r="G19" s="251" t="s">
        <v>456</v>
      </c>
      <c r="H19" s="252">
        <v>300</v>
      </c>
      <c r="I19" s="252">
        <v>109</v>
      </c>
      <c r="J19" s="252">
        <f t="shared" si="0"/>
        <v>32700</v>
      </c>
    </row>
    <row r="20" spans="1:10" x14ac:dyDescent="0.25">
      <c r="A20" s="25" t="s">
        <v>458</v>
      </c>
      <c r="B20" s="186">
        <v>40000</v>
      </c>
      <c r="C20" s="4" t="s">
        <v>177</v>
      </c>
      <c r="D20" s="187">
        <f t="shared" si="2"/>
        <v>40000</v>
      </c>
      <c r="G20" s="251" t="s">
        <v>456</v>
      </c>
      <c r="H20" s="252">
        <v>500</v>
      </c>
      <c r="I20" s="252">
        <v>111</v>
      </c>
      <c r="J20" s="252">
        <f t="shared" si="0"/>
        <v>55500</v>
      </c>
    </row>
    <row r="21" spans="1:10" x14ac:dyDescent="0.25">
      <c r="A21" s="25" t="s">
        <v>153</v>
      </c>
      <c r="B21" s="186">
        <v>15000</v>
      </c>
      <c r="C21" s="4" t="s">
        <v>177</v>
      </c>
      <c r="D21" s="187">
        <f t="shared" si="2"/>
        <v>15000</v>
      </c>
      <c r="G21" s="251" t="s">
        <v>456</v>
      </c>
      <c r="H21" s="252">
        <v>200</v>
      </c>
      <c r="I21" s="252">
        <v>115</v>
      </c>
      <c r="J21" s="252">
        <f t="shared" si="0"/>
        <v>23000</v>
      </c>
    </row>
    <row r="22" spans="1:10" x14ac:dyDescent="0.25">
      <c r="A22" s="25" t="s">
        <v>140</v>
      </c>
      <c r="B22" s="186">
        <v>25000</v>
      </c>
      <c r="C22" s="4" t="s">
        <v>177</v>
      </c>
      <c r="D22" s="187">
        <f t="shared" si="2"/>
        <v>25000</v>
      </c>
      <c r="F22" s="187"/>
      <c r="G22" s="251" t="s">
        <v>456</v>
      </c>
      <c r="H22" s="252">
        <v>300</v>
      </c>
      <c r="I22" s="252">
        <v>118</v>
      </c>
      <c r="J22" s="252">
        <f t="shared" si="0"/>
        <v>35400</v>
      </c>
    </row>
    <row r="23" spans="1:10" x14ac:dyDescent="0.25">
      <c r="A23" s="272" t="s">
        <v>154</v>
      </c>
      <c r="B23" s="273">
        <v>55000</v>
      </c>
      <c r="C23" s="274" t="s">
        <v>98</v>
      </c>
      <c r="D23" s="271">
        <f t="shared" si="2"/>
        <v>55000</v>
      </c>
      <c r="F23" s="187"/>
      <c r="G23" s="251" t="s">
        <v>456</v>
      </c>
      <c r="H23" s="252">
        <v>400</v>
      </c>
      <c r="I23" s="252">
        <v>120</v>
      </c>
      <c r="J23" s="252">
        <f t="shared" si="0"/>
        <v>48000</v>
      </c>
    </row>
    <row r="24" spans="1:10" ht="15.75" thickBot="1" x14ac:dyDescent="0.3">
      <c r="A24" s="25" t="s">
        <v>141</v>
      </c>
      <c r="B24" s="186">
        <v>145000</v>
      </c>
      <c r="C24" s="4" t="s">
        <v>177</v>
      </c>
      <c r="D24" s="187">
        <f t="shared" si="2"/>
        <v>145000</v>
      </c>
      <c r="F24" s="187"/>
      <c r="G24" s="157"/>
      <c r="H24" s="224">
        <f>SUM(H4:H23)</f>
        <v>11700</v>
      </c>
      <c r="I24" s="224"/>
      <c r="J24" s="224">
        <f>SUM(J4:J23)</f>
        <v>1170000</v>
      </c>
    </row>
    <row r="25" spans="1:10" ht="15.75" thickTop="1" x14ac:dyDescent="0.25">
      <c r="A25" s="25" t="s">
        <v>155</v>
      </c>
      <c r="B25" s="186">
        <v>15000</v>
      </c>
      <c r="C25" s="4" t="s">
        <v>46</v>
      </c>
      <c r="E25" s="187">
        <f>+B25</f>
        <v>15000</v>
      </c>
      <c r="G25" s="223" t="s">
        <v>460</v>
      </c>
      <c r="H25" s="187"/>
      <c r="I25" s="187"/>
      <c r="J25" s="225">
        <f>+J24/H24</f>
        <v>100</v>
      </c>
    </row>
    <row r="26" spans="1:10" x14ac:dyDescent="0.25">
      <c r="A26" s="25" t="s">
        <v>164</v>
      </c>
      <c r="B26" s="186">
        <v>90000</v>
      </c>
      <c r="C26" s="4" t="s">
        <v>46</v>
      </c>
      <c r="E26" s="187">
        <f>+B26</f>
        <v>90000</v>
      </c>
      <c r="G26" s="226" t="s">
        <v>461</v>
      </c>
      <c r="H26" s="227">
        <f>+I2</f>
        <v>2000</v>
      </c>
      <c r="I26" s="208"/>
      <c r="J26" s="227">
        <f>+H26*J25</f>
        <v>200000</v>
      </c>
    </row>
    <row r="27" spans="1:10" x14ac:dyDescent="0.25">
      <c r="A27" s="257" t="s">
        <v>156</v>
      </c>
      <c r="B27" s="258">
        <v>1650000</v>
      </c>
      <c r="C27" s="185" t="s">
        <v>180</v>
      </c>
      <c r="D27" s="150"/>
      <c r="E27" s="256">
        <f>+B27</f>
        <v>1650000</v>
      </c>
      <c r="F27" s="187"/>
      <c r="G27" s="223" t="s">
        <v>414</v>
      </c>
      <c r="H27" s="187">
        <f>+H23</f>
        <v>400</v>
      </c>
      <c r="I27" s="187">
        <f>+I23</f>
        <v>120</v>
      </c>
      <c r="J27" s="187">
        <f>+H27*I27</f>
        <v>48000</v>
      </c>
    </row>
    <row r="28" spans="1:10" x14ac:dyDescent="0.25">
      <c r="A28" s="25" t="s">
        <v>459</v>
      </c>
      <c r="B28" s="186">
        <v>20000</v>
      </c>
      <c r="C28" s="4" t="s">
        <v>177</v>
      </c>
      <c r="D28" s="187">
        <f>+B28</f>
        <v>20000</v>
      </c>
      <c r="H28" s="187">
        <f>+H22</f>
        <v>300</v>
      </c>
      <c r="I28" s="187">
        <f>+I22</f>
        <v>118</v>
      </c>
      <c r="J28" s="187">
        <f t="shared" ref="J28:J33" si="3">+H28*I28</f>
        <v>35400</v>
      </c>
    </row>
    <row r="29" spans="1:10" x14ac:dyDescent="0.25">
      <c r="A29" s="25" t="s">
        <v>143</v>
      </c>
      <c r="B29" s="186">
        <v>35000</v>
      </c>
      <c r="C29" s="4" t="s">
        <v>177</v>
      </c>
      <c r="D29" s="187">
        <f>+B29</f>
        <v>35000</v>
      </c>
      <c r="F29" s="187"/>
      <c r="H29" s="187">
        <f>+H21</f>
        <v>200</v>
      </c>
      <c r="I29" s="187">
        <f>+I21</f>
        <v>115</v>
      </c>
      <c r="J29" s="187">
        <f t="shared" si="3"/>
        <v>23000</v>
      </c>
    </row>
    <row r="30" spans="1:10" x14ac:dyDescent="0.25">
      <c r="A30" s="276" t="s">
        <v>157</v>
      </c>
      <c r="B30" s="277">
        <v>15000</v>
      </c>
      <c r="C30" s="278" t="s">
        <v>180</v>
      </c>
      <c r="D30" s="279"/>
      <c r="E30" s="275">
        <f>+B30</f>
        <v>15000</v>
      </c>
      <c r="F30" s="187"/>
      <c r="G30" s="187"/>
      <c r="H30" s="187">
        <f>+H20</f>
        <v>500</v>
      </c>
      <c r="I30" s="187">
        <f>+I20</f>
        <v>111</v>
      </c>
      <c r="J30" s="187">
        <f t="shared" si="3"/>
        <v>55500</v>
      </c>
    </row>
    <row r="31" spans="1:10" x14ac:dyDescent="0.25">
      <c r="A31" s="276" t="s">
        <v>144</v>
      </c>
      <c r="B31" s="277">
        <v>5000</v>
      </c>
      <c r="C31" s="278" t="s">
        <v>98</v>
      </c>
      <c r="D31" s="275">
        <f>+B31</f>
        <v>5000</v>
      </c>
      <c r="E31" s="279"/>
      <c r="H31" s="187">
        <f>+H19</f>
        <v>300</v>
      </c>
      <c r="I31" s="187">
        <f>+I19</f>
        <v>109</v>
      </c>
      <c r="J31" s="187">
        <f t="shared" si="3"/>
        <v>32700</v>
      </c>
    </row>
    <row r="32" spans="1:10" x14ac:dyDescent="0.25">
      <c r="A32" s="25" t="s">
        <v>166</v>
      </c>
      <c r="B32" s="186">
        <v>95000</v>
      </c>
      <c r="C32" s="4" t="s">
        <v>46</v>
      </c>
      <c r="E32" s="187">
        <f>+B32</f>
        <v>95000</v>
      </c>
      <c r="F32" s="187"/>
      <c r="H32" s="187">
        <f>+H18</f>
        <v>150</v>
      </c>
      <c r="I32" s="187">
        <f>+I18</f>
        <v>108</v>
      </c>
      <c r="J32" s="187">
        <f t="shared" si="3"/>
        <v>16200</v>
      </c>
    </row>
    <row r="33" spans="1:10" x14ac:dyDescent="0.25">
      <c r="A33" s="25" t="s">
        <v>145</v>
      </c>
      <c r="B33" s="186">
        <v>10000</v>
      </c>
      <c r="C33" s="4" t="s">
        <v>46</v>
      </c>
      <c r="E33" s="187">
        <f>+B33</f>
        <v>10000</v>
      </c>
      <c r="G33" s="1"/>
      <c r="H33" s="228">
        <v>150</v>
      </c>
      <c r="I33" s="208">
        <f>+I17</f>
        <v>106</v>
      </c>
      <c r="J33" s="208">
        <f t="shared" si="3"/>
        <v>15900</v>
      </c>
    </row>
    <row r="34" spans="1:10" x14ac:dyDescent="0.25">
      <c r="A34" s="25" t="s">
        <v>167</v>
      </c>
      <c r="B34" s="186">
        <v>15000</v>
      </c>
      <c r="C34" s="4" t="s">
        <v>177</v>
      </c>
      <c r="D34" s="187">
        <f>+B34</f>
        <v>15000</v>
      </c>
      <c r="F34" s="187"/>
      <c r="G34" s="6"/>
      <c r="H34" s="229">
        <f>SUM(H27:H33)</f>
        <v>2000</v>
      </c>
      <c r="I34" s="6"/>
      <c r="J34" s="230">
        <f>SUM(J27:J33)</f>
        <v>226700</v>
      </c>
    </row>
    <row r="35" spans="1:10" x14ac:dyDescent="0.25">
      <c r="A35" s="25" t="s">
        <v>462</v>
      </c>
      <c r="B35" s="186">
        <v>40000</v>
      </c>
      <c r="C35" s="4" t="s">
        <v>46</v>
      </c>
      <c r="E35" s="187">
        <f>+B35</f>
        <v>40000</v>
      </c>
      <c r="F35" s="187"/>
      <c r="G35" s="223" t="s">
        <v>415</v>
      </c>
      <c r="H35" s="187">
        <f>+H4</f>
        <v>1250</v>
      </c>
      <c r="I35" s="187">
        <f>+I4</f>
        <v>88</v>
      </c>
      <c r="J35" s="187">
        <f>+H35*I35</f>
        <v>110000</v>
      </c>
    </row>
    <row r="36" spans="1:10" x14ac:dyDescent="0.25">
      <c r="A36" s="272" t="s">
        <v>147</v>
      </c>
      <c r="B36" s="273">
        <v>20000</v>
      </c>
      <c r="C36" s="274" t="s">
        <v>98</v>
      </c>
      <c r="D36" s="271">
        <f>+B36</f>
        <v>20000</v>
      </c>
      <c r="F36" s="187"/>
      <c r="H36" s="187">
        <f>+H5</f>
        <v>500</v>
      </c>
      <c r="I36" s="187">
        <f>+I5</f>
        <v>90</v>
      </c>
      <c r="J36" s="187">
        <f>+H36*I36</f>
        <v>45000</v>
      </c>
    </row>
    <row r="37" spans="1:10" x14ac:dyDescent="0.25">
      <c r="A37" s="267" t="s">
        <v>463</v>
      </c>
      <c r="B37" s="268">
        <v>25000</v>
      </c>
      <c r="C37" s="269" t="s">
        <v>180</v>
      </c>
      <c r="D37" s="270"/>
      <c r="E37" s="270">
        <f>+B37</f>
        <v>25000</v>
      </c>
      <c r="F37" s="187"/>
      <c r="G37" s="1"/>
      <c r="H37" s="228">
        <v>250</v>
      </c>
      <c r="I37" s="208">
        <f>+I6</f>
        <v>92</v>
      </c>
      <c r="J37" s="208">
        <f>+H37*I37</f>
        <v>23000</v>
      </c>
    </row>
    <row r="38" spans="1:10" x14ac:dyDescent="0.25">
      <c r="A38" s="25" t="s">
        <v>493</v>
      </c>
      <c r="B38" s="186">
        <v>50000</v>
      </c>
      <c r="C38" s="4" t="s">
        <v>68</v>
      </c>
      <c r="D38" s="187"/>
      <c r="E38" s="187">
        <f>+B38</f>
        <v>50000</v>
      </c>
      <c r="H38" s="187">
        <f>SUM(H35:H37)</f>
        <v>2000</v>
      </c>
      <c r="J38" s="232">
        <f>SUM(J35:J37)</f>
        <v>178000</v>
      </c>
    </row>
    <row r="39" spans="1:10" x14ac:dyDescent="0.25">
      <c r="A39" s="25" t="s">
        <v>494</v>
      </c>
      <c r="B39" s="186">
        <v>25000</v>
      </c>
      <c r="C39" s="4" t="s">
        <v>68</v>
      </c>
      <c r="D39" s="187"/>
      <c r="E39" s="187">
        <f>+B39</f>
        <v>25000</v>
      </c>
    </row>
    <row r="40" spans="1:10" x14ac:dyDescent="0.25">
      <c r="A40" s="6"/>
      <c r="B40" s="6"/>
      <c r="C40" s="248"/>
      <c r="D40" s="229">
        <f>SUM(D4:D39)</f>
        <v>2075000</v>
      </c>
      <c r="E40" s="229">
        <f>SUM(E4:E39)</f>
        <v>2150000</v>
      </c>
    </row>
    <row r="41" spans="1:10" x14ac:dyDescent="0.25">
      <c r="A41" s="231" t="s">
        <v>495</v>
      </c>
      <c r="B41" s="6"/>
      <c r="C41" s="248"/>
      <c r="D41" s="6"/>
      <c r="E41" s="229">
        <f>+D40-E40</f>
        <v>-75000</v>
      </c>
      <c r="G41" s="355" t="s">
        <v>728</v>
      </c>
      <c r="H41" s="355"/>
      <c r="I41" s="355"/>
      <c r="J41" s="355"/>
    </row>
    <row r="42" spans="1:10" ht="15.75" thickBot="1" x14ac:dyDescent="0.3">
      <c r="A42" s="263" t="s">
        <v>464</v>
      </c>
      <c r="B42" s="264"/>
      <c r="C42" s="265"/>
      <c r="D42" s="266">
        <f>+D41+D40</f>
        <v>2075000</v>
      </c>
      <c r="E42" s="266">
        <f>+E40+E41</f>
        <v>2075000</v>
      </c>
      <c r="G42" s="355" t="s">
        <v>729</v>
      </c>
      <c r="H42" s="355"/>
      <c r="I42" s="355"/>
      <c r="J42" s="355"/>
    </row>
    <row r="43" spans="1:10" ht="15.75" thickBot="1" x14ac:dyDescent="0.3">
      <c r="A43" s="493" t="s">
        <v>497</v>
      </c>
      <c r="B43" s="494"/>
      <c r="C43" s="494"/>
      <c r="D43" s="494"/>
      <c r="E43" s="495"/>
    </row>
    <row r="44" spans="1:10" ht="15.75" thickBot="1" x14ac:dyDescent="0.3">
      <c r="A44" s="496" t="s">
        <v>498</v>
      </c>
      <c r="B44" s="497"/>
      <c r="C44" s="497"/>
      <c r="D44" s="497"/>
      <c r="E44" s="498"/>
    </row>
    <row r="45" spans="1:10" ht="15.75" thickBot="1" x14ac:dyDescent="0.3">
      <c r="A45" t="s">
        <v>124</v>
      </c>
      <c r="B45" s="187">
        <f>+B46+B47-B48</f>
        <v>970000</v>
      </c>
      <c r="F45" s="280"/>
      <c r="G45" s="472" t="s">
        <v>475</v>
      </c>
      <c r="H45" s="472"/>
      <c r="I45" s="473"/>
    </row>
    <row r="46" spans="1:10" x14ac:dyDescent="0.25">
      <c r="A46" s="246" t="str">
        <f>+A6</f>
        <v>Αποθέματα αρχής επορευμάτων</v>
      </c>
      <c r="B46" s="246">
        <f>+D6</f>
        <v>110000</v>
      </c>
      <c r="F46" s="281" t="s">
        <v>401</v>
      </c>
      <c r="G46" t="str">
        <f>+A51</f>
        <v>Πωλήσεις Εμπορευμάτων</v>
      </c>
      <c r="H46" s="187"/>
      <c r="I46" s="196">
        <f>+B51</f>
        <v>1650000</v>
      </c>
    </row>
    <row r="47" spans="1:10" x14ac:dyDescent="0.25">
      <c r="A47" s="21" t="str">
        <f>+A4</f>
        <v>Αγορές εμπορευμάτων</v>
      </c>
      <c r="B47" s="252">
        <f>+D4</f>
        <v>1060000</v>
      </c>
      <c r="F47" s="281" t="s">
        <v>474</v>
      </c>
      <c r="G47" t="str">
        <f>+A52</f>
        <v>Εκπτώσεις πωλήσεων</v>
      </c>
      <c r="I47" s="237">
        <f>-B52</f>
        <v>-40000</v>
      </c>
    </row>
    <row r="48" spans="1:10" x14ac:dyDescent="0.25">
      <c r="A48" s="255" t="str">
        <f>+G26</f>
        <v>Απόθεμα Τέλους</v>
      </c>
      <c r="B48" s="232">
        <f>+J26</f>
        <v>200000</v>
      </c>
      <c r="F48" s="281"/>
      <c r="G48" t="s">
        <v>499</v>
      </c>
      <c r="I48" s="283">
        <f>+I46+I47</f>
        <v>1610000</v>
      </c>
    </row>
    <row r="49" spans="1:9" x14ac:dyDescent="0.25">
      <c r="F49" s="281" t="s">
        <v>474</v>
      </c>
      <c r="G49" t="str">
        <f>+A53</f>
        <v>ΚΟΣΤΟΣ ΠΩΛΗΘΕΝΤΩΝ</v>
      </c>
      <c r="I49" s="237">
        <f>-B45</f>
        <v>-970000</v>
      </c>
    </row>
    <row r="50" spans="1:9" x14ac:dyDescent="0.25">
      <c r="A50" t="s">
        <v>496</v>
      </c>
      <c r="B50" s="187">
        <f>+B51-B52-B53</f>
        <v>640000</v>
      </c>
      <c r="F50" s="281"/>
      <c r="G50" t="str">
        <f>+A50</f>
        <v>ΜΚ</v>
      </c>
      <c r="I50" s="283">
        <f>+I48+I49</f>
        <v>640000</v>
      </c>
    </row>
    <row r="51" spans="1:9" x14ac:dyDescent="0.25">
      <c r="A51" s="150" t="str">
        <f>+A27</f>
        <v>Πωλήσεις Εμπορευμάτων</v>
      </c>
      <c r="B51" s="256">
        <f>+E27</f>
        <v>1650000</v>
      </c>
      <c r="F51" s="281" t="s">
        <v>401</v>
      </c>
      <c r="G51" t="s">
        <v>500</v>
      </c>
      <c r="I51" s="196">
        <f>+H52</f>
        <v>25000</v>
      </c>
    </row>
    <row r="52" spans="1:9" x14ac:dyDescent="0.25">
      <c r="A52" s="262" t="str">
        <f>+A13</f>
        <v>Εκπτώσεις πωλήσεων</v>
      </c>
      <c r="B52" s="261">
        <f>+D13</f>
        <v>40000</v>
      </c>
      <c r="F52" s="281"/>
      <c r="G52" s="284" t="str">
        <f>+A37</f>
        <v>προμήθειες</v>
      </c>
      <c r="H52" s="285">
        <f>+E37</f>
        <v>25000</v>
      </c>
      <c r="I52" s="188"/>
    </row>
    <row r="53" spans="1:9" x14ac:dyDescent="0.25">
      <c r="A53" t="str">
        <f>+A45</f>
        <v>ΚΟΣΤΟΣ ΠΩΛΗΘΕΝΤΩΝ</v>
      </c>
      <c r="B53" s="187">
        <f>+B45</f>
        <v>970000</v>
      </c>
      <c r="F53" s="281" t="s">
        <v>474</v>
      </c>
      <c r="G53" t="s">
        <v>501</v>
      </c>
      <c r="I53" s="237">
        <f>-SUM(H54:H58)</f>
        <v>-190000</v>
      </c>
    </row>
    <row r="54" spans="1:9" x14ac:dyDescent="0.25">
      <c r="F54" s="281"/>
      <c r="G54" s="286" t="str">
        <f>+A5</f>
        <v>Αμοιβές προσωπικού</v>
      </c>
      <c r="H54" s="271">
        <f>+D5</f>
        <v>70000</v>
      </c>
      <c r="I54" s="188"/>
    </row>
    <row r="55" spans="1:9" x14ac:dyDescent="0.25">
      <c r="F55" s="281"/>
      <c r="G55" s="286" t="str">
        <f>+A12</f>
        <v>Διάφορα Εξοδα</v>
      </c>
      <c r="H55" s="271">
        <f>+D12</f>
        <v>35000</v>
      </c>
      <c r="I55" s="188"/>
    </row>
    <row r="56" spans="1:9" x14ac:dyDescent="0.25">
      <c r="F56" s="281"/>
      <c r="G56" s="286" t="str">
        <f>+A14</f>
        <v>Εκτακτα έξοδα</v>
      </c>
      <c r="H56" s="271">
        <f>+D14</f>
        <v>10000</v>
      </c>
      <c r="I56" s="188"/>
    </row>
    <row r="57" spans="1:9" x14ac:dyDescent="0.25">
      <c r="F57" s="281"/>
      <c r="G57" s="286" t="str">
        <f>+A23</f>
        <v>Παροχές Τρίτων</v>
      </c>
      <c r="H57" s="271">
        <f>+D23</f>
        <v>55000</v>
      </c>
      <c r="I57" s="188"/>
    </row>
    <row r="58" spans="1:9" x14ac:dyDescent="0.25">
      <c r="F58" s="281"/>
      <c r="G58" s="286" t="str">
        <f>+A36</f>
        <v>φόροι - τέλη</v>
      </c>
      <c r="H58" s="287">
        <f>+D36</f>
        <v>20000</v>
      </c>
      <c r="I58" s="188"/>
    </row>
    <row r="59" spans="1:9" x14ac:dyDescent="0.25">
      <c r="A59" s="499" t="s">
        <v>274</v>
      </c>
      <c r="B59" s="499"/>
      <c r="C59" s="499"/>
      <c r="D59" s="499"/>
      <c r="F59" s="281"/>
      <c r="G59" t="s">
        <v>478</v>
      </c>
      <c r="I59" s="196">
        <f>+I50+I51+I53</f>
        <v>475000</v>
      </c>
    </row>
    <row r="60" spans="1:9" x14ac:dyDescent="0.25">
      <c r="A60" t="s">
        <v>482</v>
      </c>
      <c r="F60" s="281"/>
      <c r="G60" t="s">
        <v>502</v>
      </c>
      <c r="I60" s="196">
        <f>+H61+H62</f>
        <v>10000</v>
      </c>
    </row>
    <row r="61" spans="1:9" x14ac:dyDescent="0.25">
      <c r="A61" t="s">
        <v>503</v>
      </c>
      <c r="D61" s="290">
        <f>+B62+B63</f>
        <v>30000</v>
      </c>
      <c r="F61" s="281"/>
      <c r="G61" s="288" t="str">
        <f>+A30</f>
        <v>Τόκοι Πιστωτικοί</v>
      </c>
      <c r="H61" s="275">
        <f>+E30</f>
        <v>15000</v>
      </c>
      <c r="I61" s="188"/>
    </row>
    <row r="62" spans="1:9" x14ac:dyDescent="0.25">
      <c r="A62" s="2" t="str">
        <f>+A7</f>
        <v>Αυλα πάγια στοιχεία</v>
      </c>
      <c r="B62" s="187">
        <f>+D7</f>
        <v>45000</v>
      </c>
      <c r="F62" s="281"/>
      <c r="G62" s="288" t="str">
        <f>+A31</f>
        <v>Τόκοι Χρεωστικοί</v>
      </c>
      <c r="H62" s="289">
        <f>-D31</f>
        <v>-5000</v>
      </c>
      <c r="I62" s="188"/>
    </row>
    <row r="63" spans="1:9" ht="15.75" thickBot="1" x14ac:dyDescent="0.3">
      <c r="A63" s="2" t="str">
        <f>+A8</f>
        <v>Αποσβεσμένα Άυλα Παγια</v>
      </c>
      <c r="B63" s="235">
        <f>-E8</f>
        <v>-15000</v>
      </c>
      <c r="F63" s="282"/>
      <c r="G63" t="s">
        <v>24</v>
      </c>
      <c r="I63" s="243">
        <f>+I59+I60</f>
        <v>485000</v>
      </c>
    </row>
    <row r="64" spans="1:9" ht="15.75" thickBot="1" x14ac:dyDescent="0.3">
      <c r="A64" t="s">
        <v>504</v>
      </c>
      <c r="D64" s="235">
        <f>+C65+C71</f>
        <v>115000</v>
      </c>
      <c r="F64" s="213"/>
      <c r="G64" s="215"/>
      <c r="H64" s="215"/>
      <c r="I64" s="239"/>
    </row>
    <row r="65" spans="1:5" x14ac:dyDescent="0.25">
      <c r="A65" t="s">
        <v>505</v>
      </c>
      <c r="C65" s="187">
        <f>SUM(B66:B70)</f>
        <v>235000</v>
      </c>
    </row>
    <row r="66" spans="1:5" x14ac:dyDescent="0.25">
      <c r="A66" s="2" t="str">
        <f>+A18</f>
        <v>Κτίρια</v>
      </c>
      <c r="B66" s="187">
        <f>+B18</f>
        <v>120000</v>
      </c>
    </row>
    <row r="67" spans="1:5" x14ac:dyDescent="0.25">
      <c r="A67" s="2" t="str">
        <f>+A21</f>
        <v>Μηχανήματα</v>
      </c>
      <c r="B67" s="187">
        <f>+B21</f>
        <v>15000</v>
      </c>
    </row>
    <row r="68" spans="1:5" x14ac:dyDescent="0.25">
      <c r="A68" s="2" t="str">
        <f>+A19</f>
        <v>Μεταφορικά μέσα</v>
      </c>
      <c r="B68" s="187">
        <f>+B19</f>
        <v>30000</v>
      </c>
    </row>
    <row r="69" spans="1:5" x14ac:dyDescent="0.25">
      <c r="A69" s="2" t="str">
        <f>+A15</f>
        <v>Επιπλα</v>
      </c>
      <c r="B69" s="187">
        <f>+B15</f>
        <v>50000</v>
      </c>
      <c r="C69" s="187"/>
      <c r="D69" s="187"/>
      <c r="E69" s="187"/>
    </row>
    <row r="70" spans="1:5" x14ac:dyDescent="0.25">
      <c r="A70" s="2" t="str">
        <f>+A28</f>
        <v>Σκεύη</v>
      </c>
      <c r="B70" s="187">
        <f>+B28</f>
        <v>20000</v>
      </c>
    </row>
    <row r="71" spans="1:5" x14ac:dyDescent="0.25">
      <c r="A71" t="s">
        <v>506</v>
      </c>
      <c r="C71" s="235">
        <f>-SUM(B72:B74)</f>
        <v>-120000</v>
      </c>
    </row>
    <row r="72" spans="1:5" x14ac:dyDescent="0.25">
      <c r="A72" s="2" t="str">
        <f>+A9</f>
        <v>Αποσβεσμένα Κτίρια</v>
      </c>
      <c r="B72" s="187">
        <f t="shared" ref="B72" si="4">+B9</f>
        <v>80000</v>
      </c>
      <c r="C72"/>
    </row>
    <row r="73" spans="1:5" x14ac:dyDescent="0.25">
      <c r="A73" s="2" t="str">
        <f t="shared" ref="A73:B73" si="5">+A10</f>
        <v>Αποσβεσμένα Μεταφ. Μέσα</v>
      </c>
      <c r="B73" s="187">
        <f t="shared" si="5"/>
        <v>10000</v>
      </c>
      <c r="C73"/>
    </row>
    <row r="74" spans="1:5" x14ac:dyDescent="0.25">
      <c r="A74" s="2" t="str">
        <f>+A16</f>
        <v>Αποσβεσμένα Έπιπλα</v>
      </c>
      <c r="B74" s="187">
        <f>+B16</f>
        <v>30000</v>
      </c>
    </row>
    <row r="75" spans="1:5" x14ac:dyDescent="0.25">
      <c r="A75" s="293" t="s">
        <v>507</v>
      </c>
      <c r="B75" s="293"/>
      <c r="C75" s="294"/>
      <c r="D75" s="297">
        <f>+D61+D64</f>
        <v>145000</v>
      </c>
    </row>
    <row r="76" spans="1:5" x14ac:dyDescent="0.25">
      <c r="A76" t="s">
        <v>483</v>
      </c>
    </row>
    <row r="77" spans="1:5" x14ac:dyDescent="0.25">
      <c r="A77" t="s">
        <v>508</v>
      </c>
      <c r="C77" s="291">
        <f>+B78</f>
        <v>200000</v>
      </c>
    </row>
    <row r="78" spans="1:5" x14ac:dyDescent="0.25">
      <c r="A78" s="2" t="str">
        <f>+A6</f>
        <v>Αποθέματα αρχής επορευμάτων</v>
      </c>
      <c r="B78" s="236">
        <f>+J26</f>
        <v>200000</v>
      </c>
    </row>
    <row r="79" spans="1:5" x14ac:dyDescent="0.25">
      <c r="A79" t="s">
        <v>509</v>
      </c>
      <c r="C79" s="291">
        <f>SUM(B80:B82)</f>
        <v>190000</v>
      </c>
    </row>
    <row r="80" spans="1:5" x14ac:dyDescent="0.25">
      <c r="A80" s="2" t="str">
        <f>+A24</f>
        <v>Πελάτες</v>
      </c>
      <c r="B80" s="187">
        <f>+D24</f>
        <v>145000</v>
      </c>
    </row>
    <row r="81" spans="1:4" x14ac:dyDescent="0.25">
      <c r="A81" s="2" t="str">
        <f>+A11</f>
        <v>Γραμμάτεια Εισπρακτέα</v>
      </c>
      <c r="B81" s="187">
        <f>+B11</f>
        <v>30000</v>
      </c>
    </row>
    <row r="82" spans="1:4" x14ac:dyDescent="0.25">
      <c r="A82" s="2" t="str">
        <f>+A34</f>
        <v>Χρεώστες</v>
      </c>
      <c r="B82" s="236">
        <f>+B34</f>
        <v>15000</v>
      </c>
    </row>
    <row r="83" spans="1:4" x14ac:dyDescent="0.25">
      <c r="A83" t="s">
        <v>510</v>
      </c>
      <c r="C83" s="291">
        <f>+B84+B85</f>
        <v>65000</v>
      </c>
    </row>
    <row r="84" spans="1:4" x14ac:dyDescent="0.25">
      <c r="A84" t="str">
        <f>+A20</f>
        <v>Μετοχές εταιρείας Α</v>
      </c>
      <c r="B84" s="187">
        <f>+B20</f>
        <v>40000</v>
      </c>
    </row>
    <row r="85" spans="1:4" x14ac:dyDescent="0.25">
      <c r="A85" t="str">
        <f>+A22</f>
        <v>Ομόλογα Ελληνικού Δημοσίου</v>
      </c>
      <c r="B85" s="236">
        <f>+B22</f>
        <v>25000</v>
      </c>
    </row>
    <row r="86" spans="1:4" x14ac:dyDescent="0.25">
      <c r="A86" t="s">
        <v>511</v>
      </c>
      <c r="C86" s="292">
        <f>+B87+B88</f>
        <v>135000</v>
      </c>
    </row>
    <row r="87" spans="1:4" x14ac:dyDescent="0.25">
      <c r="A87" s="2" t="str">
        <f>+A29</f>
        <v>Ταμείο</v>
      </c>
      <c r="B87" s="187">
        <f>+B29</f>
        <v>35000</v>
      </c>
    </row>
    <row r="88" spans="1:4" x14ac:dyDescent="0.25">
      <c r="A88" s="2" t="str">
        <f>+A17</f>
        <v>Καταθέσεις σε τράπεζες</v>
      </c>
      <c r="B88" s="236">
        <f>+B17</f>
        <v>100000</v>
      </c>
    </row>
    <row r="89" spans="1:4" x14ac:dyDescent="0.25">
      <c r="A89" s="293" t="s">
        <v>512</v>
      </c>
      <c r="B89" s="293"/>
      <c r="C89" s="294"/>
      <c r="D89" s="296">
        <f>SUM(C77:C86)</f>
        <v>590000</v>
      </c>
    </row>
    <row r="91" spans="1:4" ht="15.75" thickBot="1" x14ac:dyDescent="0.3">
      <c r="A91" s="293" t="s">
        <v>485</v>
      </c>
      <c r="B91" s="293"/>
      <c r="C91" s="294"/>
      <c r="D91" s="295">
        <f>+D89+D75</f>
        <v>735000</v>
      </c>
    </row>
    <row r="92" spans="1:4" ht="15.75" thickTop="1" x14ac:dyDescent="0.25"/>
    <row r="93" spans="1:4" x14ac:dyDescent="0.25">
      <c r="A93" s="499" t="s">
        <v>516</v>
      </c>
      <c r="B93" s="499"/>
      <c r="C93" s="499"/>
      <c r="D93" s="499"/>
    </row>
    <row r="94" spans="1:4" x14ac:dyDescent="0.25">
      <c r="A94" s="500" t="s">
        <v>513</v>
      </c>
      <c r="B94" s="500"/>
      <c r="C94" s="500"/>
      <c r="D94" s="500"/>
    </row>
    <row r="95" spans="1:4" x14ac:dyDescent="0.25">
      <c r="A95" t="s">
        <v>514</v>
      </c>
    </row>
    <row r="96" spans="1:4" x14ac:dyDescent="0.25">
      <c r="A96" s="2" t="str">
        <f>+A38</f>
        <v>Κεφάλαια</v>
      </c>
      <c r="C96" s="187">
        <f>+B38</f>
        <v>50000</v>
      </c>
    </row>
    <row r="97" spans="1:4" x14ac:dyDescent="0.25">
      <c r="A97" s="2" t="str">
        <f>+A39</f>
        <v xml:space="preserve">Αποθεματικά </v>
      </c>
      <c r="C97" s="187">
        <f>+B39</f>
        <v>25000</v>
      </c>
    </row>
    <row r="98" spans="1:4" x14ac:dyDescent="0.25">
      <c r="A98" s="2" t="str">
        <f>+A41</f>
        <v>Κέρδη/Ζημίες εις Νέο</v>
      </c>
      <c r="C98" s="236">
        <f>+B99+B100</f>
        <v>410000</v>
      </c>
    </row>
    <row r="99" spans="1:4" x14ac:dyDescent="0.25">
      <c r="A99" s="2" t="str">
        <f>+A98</f>
        <v>Κέρδη/Ζημίες εις Νέο</v>
      </c>
      <c r="B99" s="299">
        <f>+E41</f>
        <v>-75000</v>
      </c>
      <c r="C99" s="236"/>
    </row>
    <row r="100" spans="1:4" x14ac:dyDescent="0.25">
      <c r="A100" s="2" t="s">
        <v>523</v>
      </c>
      <c r="B100" s="236">
        <f>+I63</f>
        <v>485000</v>
      </c>
      <c r="C100" s="236"/>
    </row>
    <row r="101" spans="1:4" x14ac:dyDescent="0.25">
      <c r="A101" t="s">
        <v>515</v>
      </c>
      <c r="D101" s="187">
        <f>SUM(C96:C98)</f>
        <v>485000</v>
      </c>
    </row>
    <row r="102" spans="1:4" x14ac:dyDescent="0.25">
      <c r="A102" s="293" t="s">
        <v>517</v>
      </c>
      <c r="B102" s="293"/>
      <c r="C102" s="294"/>
      <c r="D102" s="293"/>
    </row>
    <row r="103" spans="1:4" x14ac:dyDescent="0.25">
      <c r="A103" t="s">
        <v>518</v>
      </c>
      <c r="C103" s="4">
        <v>0</v>
      </c>
    </row>
    <row r="104" spans="1:4" x14ac:dyDescent="0.25">
      <c r="A104" t="s">
        <v>519</v>
      </c>
    </row>
    <row r="105" spans="1:4" x14ac:dyDescent="0.25">
      <c r="A105" s="2" t="str">
        <f>+A26</f>
        <v>Προμηθευτές</v>
      </c>
      <c r="B105" s="187">
        <f>+B26</f>
        <v>90000</v>
      </c>
    </row>
    <row r="106" spans="1:4" x14ac:dyDescent="0.25">
      <c r="A106" s="2" t="str">
        <f>+A25</f>
        <v>Πιστωτές</v>
      </c>
      <c r="B106" s="187">
        <f>+B25</f>
        <v>15000</v>
      </c>
    </row>
    <row r="107" spans="1:4" x14ac:dyDescent="0.25">
      <c r="A107" s="2" t="str">
        <f>+A32</f>
        <v>Τράπεζες Λ/σμοι Δανείων</v>
      </c>
      <c r="B107" s="187">
        <f>+B32</f>
        <v>95000</v>
      </c>
    </row>
    <row r="108" spans="1:4" x14ac:dyDescent="0.25">
      <c r="A108" s="2" t="str">
        <f>+A33</f>
        <v>Υποχρεώσεις από φόρους</v>
      </c>
      <c r="B108" s="187">
        <f>+B33</f>
        <v>10000</v>
      </c>
    </row>
    <row r="109" spans="1:4" x14ac:dyDescent="0.25">
      <c r="A109" s="2" t="str">
        <f>+A35</f>
        <v>επιταγές πληρωτέες</v>
      </c>
      <c r="B109" s="236">
        <f>+B35</f>
        <v>40000</v>
      </c>
    </row>
    <row r="110" spans="1:4" x14ac:dyDescent="0.25">
      <c r="A110" t="s">
        <v>520</v>
      </c>
      <c r="C110" s="291">
        <f>SUM(B105:B109)</f>
        <v>250000</v>
      </c>
    </row>
    <row r="111" spans="1:4" x14ac:dyDescent="0.25">
      <c r="A111" t="s">
        <v>521</v>
      </c>
      <c r="D111" s="236">
        <f>+C103+C110</f>
        <v>250000</v>
      </c>
    </row>
    <row r="112" spans="1:4" ht="15.75" thickBot="1" x14ac:dyDescent="0.3">
      <c r="A112" s="293" t="s">
        <v>522</v>
      </c>
      <c r="B112" s="293"/>
      <c r="C112" s="294"/>
      <c r="D112" s="298">
        <f>+D111+D101</f>
        <v>735000</v>
      </c>
    </row>
    <row r="113" ht="15.75" thickTop="1" x14ac:dyDescent="0.25"/>
  </sheetData>
  <mergeCells count="9">
    <mergeCell ref="G45:I45"/>
    <mergeCell ref="A59:D59"/>
    <mergeCell ref="A94:D94"/>
    <mergeCell ref="A93:D93"/>
    <mergeCell ref="A1:E1"/>
    <mergeCell ref="G1:J1"/>
    <mergeCell ref="G2:H2"/>
    <mergeCell ref="A43:E43"/>
    <mergeCell ref="A44:E4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90D-B02A-4912-8741-366F47484F51}">
  <dimension ref="A1:H55"/>
  <sheetViews>
    <sheetView zoomScale="110" zoomScaleNormal="110" workbookViewId="0">
      <selection sqref="A1:H1"/>
    </sheetView>
  </sheetViews>
  <sheetFormatPr defaultRowHeight="15" x14ac:dyDescent="0.25"/>
  <cols>
    <col min="1" max="1" width="42.7109375" customWidth="1"/>
    <col min="3" max="3" width="9.85546875" bestFit="1" customWidth="1"/>
    <col min="5" max="5" width="50.7109375" customWidth="1"/>
  </cols>
  <sheetData>
    <row r="1" spans="1:8" ht="24" thickBot="1" x14ac:dyDescent="0.4">
      <c r="A1" s="501" t="s">
        <v>524</v>
      </c>
      <c r="B1" s="502"/>
      <c r="C1" s="502"/>
      <c r="D1" s="502"/>
      <c r="E1" s="502"/>
      <c r="F1" s="502"/>
      <c r="G1" s="502"/>
      <c r="H1" s="503"/>
    </row>
    <row r="2" spans="1:8" x14ac:dyDescent="0.25">
      <c r="A2" s="505" t="s">
        <v>274</v>
      </c>
      <c r="B2" s="506"/>
      <c r="C2" s="506"/>
      <c r="D2" s="506"/>
      <c r="E2" s="145" t="s">
        <v>516</v>
      </c>
      <c r="F2" s="301"/>
      <c r="G2" s="301"/>
      <c r="H2" s="147"/>
    </row>
    <row r="3" spans="1:8" x14ac:dyDescent="0.25">
      <c r="A3" s="49" t="s">
        <v>482</v>
      </c>
      <c r="C3" s="4"/>
      <c r="E3" s="49" t="s">
        <v>513</v>
      </c>
      <c r="H3" s="188"/>
    </row>
    <row r="4" spans="1:8" x14ac:dyDescent="0.25">
      <c r="A4" s="49" t="s">
        <v>503</v>
      </c>
      <c r="C4" s="4"/>
      <c r="D4" s="290">
        <v>30000</v>
      </c>
      <c r="E4" s="49" t="s">
        <v>514</v>
      </c>
      <c r="H4" s="188"/>
    </row>
    <row r="5" spans="1:8" x14ac:dyDescent="0.25">
      <c r="A5" s="50" t="s">
        <v>135</v>
      </c>
      <c r="B5" s="187">
        <v>45000</v>
      </c>
      <c r="C5" s="4"/>
      <c r="E5" s="50" t="s">
        <v>493</v>
      </c>
      <c r="G5">
        <v>50000</v>
      </c>
      <c r="H5" s="188"/>
    </row>
    <row r="6" spans="1:8" x14ac:dyDescent="0.25">
      <c r="A6" s="50" t="s">
        <v>466</v>
      </c>
      <c r="B6" s="235">
        <v>-15000</v>
      </c>
      <c r="C6" s="4"/>
      <c r="E6" s="50" t="s">
        <v>494</v>
      </c>
      <c r="G6">
        <v>25000</v>
      </c>
      <c r="H6" s="188"/>
    </row>
    <row r="7" spans="1:8" x14ac:dyDescent="0.25">
      <c r="A7" s="49" t="s">
        <v>504</v>
      </c>
      <c r="C7" s="4"/>
      <c r="D7" s="235">
        <v>115000</v>
      </c>
      <c r="E7" s="50" t="s">
        <v>495</v>
      </c>
      <c r="G7">
        <v>410000</v>
      </c>
      <c r="H7" s="188"/>
    </row>
    <row r="8" spans="1:8" x14ac:dyDescent="0.25">
      <c r="A8" s="49" t="s">
        <v>505</v>
      </c>
      <c r="C8" s="187">
        <v>235000</v>
      </c>
      <c r="E8" s="50" t="s">
        <v>495</v>
      </c>
      <c r="F8">
        <v>-75000</v>
      </c>
      <c r="H8" s="188"/>
    </row>
    <row r="9" spans="1:8" x14ac:dyDescent="0.25">
      <c r="A9" s="50" t="s">
        <v>138</v>
      </c>
      <c r="B9" s="187">
        <v>120000</v>
      </c>
      <c r="C9" s="4"/>
      <c r="E9" s="50" t="s">
        <v>523</v>
      </c>
      <c r="F9" s="236">
        <v>485000</v>
      </c>
      <c r="G9" s="187"/>
      <c r="H9" s="196"/>
    </row>
    <row r="10" spans="1:8" x14ac:dyDescent="0.25">
      <c r="A10" s="50" t="s">
        <v>153</v>
      </c>
      <c r="B10" s="187">
        <v>15000</v>
      </c>
      <c r="C10" s="4"/>
      <c r="E10" s="49" t="s">
        <v>515</v>
      </c>
      <c r="F10" s="187"/>
      <c r="G10" s="187"/>
      <c r="H10" s="196">
        <v>485000</v>
      </c>
    </row>
    <row r="11" spans="1:8" x14ac:dyDescent="0.25">
      <c r="A11" s="50" t="s">
        <v>446</v>
      </c>
      <c r="B11" s="187">
        <v>30000</v>
      </c>
      <c r="C11" s="4"/>
      <c r="E11" s="49"/>
      <c r="F11" s="187"/>
      <c r="G11" s="187"/>
      <c r="H11" s="196"/>
    </row>
    <row r="12" spans="1:8" x14ac:dyDescent="0.25">
      <c r="A12" s="50" t="s">
        <v>137</v>
      </c>
      <c r="B12" s="187">
        <v>50000</v>
      </c>
      <c r="C12" s="187"/>
      <c r="D12" s="187"/>
      <c r="E12" s="49" t="s">
        <v>517</v>
      </c>
      <c r="F12" s="187"/>
      <c r="G12" s="187"/>
      <c r="H12" s="196"/>
    </row>
    <row r="13" spans="1:8" x14ac:dyDescent="0.25">
      <c r="A13" s="50" t="s">
        <v>459</v>
      </c>
      <c r="B13" s="187">
        <v>20000</v>
      </c>
      <c r="C13" s="4"/>
      <c r="E13" s="49" t="s">
        <v>518</v>
      </c>
      <c r="F13" s="187"/>
      <c r="G13" s="187">
        <v>0</v>
      </c>
      <c r="H13" s="196"/>
    </row>
    <row r="14" spans="1:8" x14ac:dyDescent="0.25">
      <c r="A14" s="49" t="s">
        <v>506</v>
      </c>
      <c r="C14" s="235">
        <v>-120000</v>
      </c>
      <c r="E14" s="49" t="s">
        <v>519</v>
      </c>
      <c r="F14" s="187"/>
      <c r="G14" s="187"/>
      <c r="H14" s="196"/>
    </row>
    <row r="15" spans="1:8" x14ac:dyDescent="0.25">
      <c r="A15" s="50" t="s">
        <v>467</v>
      </c>
      <c r="B15" s="187">
        <v>80000</v>
      </c>
      <c r="E15" s="50" t="s">
        <v>164</v>
      </c>
      <c r="F15" s="187">
        <v>90000</v>
      </c>
      <c r="G15" s="187"/>
      <c r="H15" s="196"/>
    </row>
    <row r="16" spans="1:8" x14ac:dyDescent="0.25">
      <c r="A16" s="50" t="s">
        <v>468</v>
      </c>
      <c r="B16" s="187">
        <v>10000</v>
      </c>
      <c r="E16" s="50" t="s">
        <v>155</v>
      </c>
      <c r="F16" s="187">
        <v>15000</v>
      </c>
      <c r="G16" s="187"/>
      <c r="H16" s="196"/>
    </row>
    <row r="17" spans="1:8" x14ac:dyDescent="0.25">
      <c r="A17" s="50" t="s">
        <v>465</v>
      </c>
      <c r="B17" s="187">
        <v>30000</v>
      </c>
      <c r="C17" s="4"/>
      <c r="E17" s="50" t="s">
        <v>166</v>
      </c>
      <c r="F17" s="187">
        <v>95000</v>
      </c>
      <c r="G17" s="187"/>
      <c r="H17" s="196"/>
    </row>
    <row r="18" spans="1:8" x14ac:dyDescent="0.25">
      <c r="A18" s="49" t="s">
        <v>507</v>
      </c>
      <c r="C18" s="4"/>
      <c r="D18" s="302">
        <v>145000</v>
      </c>
      <c r="E18" s="50" t="s">
        <v>145</v>
      </c>
      <c r="F18" s="187">
        <v>10000</v>
      </c>
      <c r="G18" s="187"/>
      <c r="H18" s="196"/>
    </row>
    <row r="19" spans="1:8" x14ac:dyDescent="0.25">
      <c r="A19" s="49" t="s">
        <v>483</v>
      </c>
      <c r="C19" s="4"/>
      <c r="E19" s="50" t="s">
        <v>462</v>
      </c>
      <c r="F19" s="236">
        <v>40000</v>
      </c>
      <c r="G19" s="187"/>
      <c r="H19" s="196"/>
    </row>
    <row r="20" spans="1:8" x14ac:dyDescent="0.25">
      <c r="A20" s="49" t="s">
        <v>508</v>
      </c>
      <c r="C20" s="291">
        <v>200000</v>
      </c>
      <c r="E20" s="49" t="s">
        <v>520</v>
      </c>
      <c r="F20" s="187"/>
      <c r="G20" s="187">
        <v>250000</v>
      </c>
      <c r="H20" s="196"/>
    </row>
    <row r="21" spans="1:8" x14ac:dyDescent="0.25">
      <c r="A21" s="50" t="s">
        <v>160</v>
      </c>
      <c r="B21" s="236">
        <v>200000</v>
      </c>
      <c r="C21" s="4"/>
      <c r="E21" s="49" t="s">
        <v>521</v>
      </c>
      <c r="F21" s="187"/>
      <c r="G21" s="187"/>
      <c r="H21" s="196">
        <v>250000</v>
      </c>
    </row>
    <row r="22" spans="1:8" x14ac:dyDescent="0.25">
      <c r="A22" s="49" t="s">
        <v>509</v>
      </c>
      <c r="C22" s="291">
        <v>190000</v>
      </c>
      <c r="E22" s="49"/>
      <c r="F22" s="187"/>
      <c r="G22" s="187"/>
      <c r="H22" s="196"/>
    </row>
    <row r="23" spans="1:8" x14ac:dyDescent="0.25">
      <c r="A23" s="50" t="s">
        <v>141</v>
      </c>
      <c r="B23" s="187">
        <v>145000</v>
      </c>
      <c r="C23" s="4"/>
      <c r="E23" s="49"/>
      <c r="H23" s="188"/>
    </row>
    <row r="24" spans="1:8" x14ac:dyDescent="0.25">
      <c r="A24" s="50" t="s">
        <v>149</v>
      </c>
      <c r="B24" s="187">
        <v>30000</v>
      </c>
      <c r="C24" s="4"/>
      <c r="E24" s="49"/>
      <c r="H24" s="188"/>
    </row>
    <row r="25" spans="1:8" x14ac:dyDescent="0.25">
      <c r="A25" s="50" t="s">
        <v>167</v>
      </c>
      <c r="B25" s="236">
        <v>15000</v>
      </c>
      <c r="C25" s="4"/>
      <c r="E25" s="49"/>
      <c r="H25" s="188"/>
    </row>
    <row r="26" spans="1:8" x14ac:dyDescent="0.25">
      <c r="A26" s="49" t="s">
        <v>510</v>
      </c>
      <c r="C26" s="291">
        <v>65000</v>
      </c>
      <c r="E26" s="49"/>
      <c r="H26" s="188"/>
    </row>
    <row r="27" spans="1:8" x14ac:dyDescent="0.25">
      <c r="A27" s="49" t="s">
        <v>458</v>
      </c>
      <c r="B27" s="187">
        <v>40000</v>
      </c>
      <c r="C27" s="4"/>
      <c r="E27" s="49"/>
      <c r="H27" s="188"/>
    </row>
    <row r="28" spans="1:8" x14ac:dyDescent="0.25">
      <c r="A28" s="49" t="s">
        <v>140</v>
      </c>
      <c r="B28" s="236">
        <v>25000</v>
      </c>
      <c r="C28" s="4"/>
      <c r="E28" s="49"/>
      <c r="H28" s="188"/>
    </row>
    <row r="29" spans="1:8" x14ac:dyDescent="0.25">
      <c r="A29" s="49" t="s">
        <v>511</v>
      </c>
      <c r="C29" s="292">
        <v>135000</v>
      </c>
      <c r="E29" s="49"/>
      <c r="H29" s="188"/>
    </row>
    <row r="30" spans="1:8" x14ac:dyDescent="0.25">
      <c r="A30" s="50" t="s">
        <v>143</v>
      </c>
      <c r="B30" s="187">
        <v>35000</v>
      </c>
      <c r="C30" s="4"/>
      <c r="E30" s="49"/>
      <c r="H30" s="188"/>
    </row>
    <row r="31" spans="1:8" x14ac:dyDescent="0.25">
      <c r="A31" s="50" t="s">
        <v>162</v>
      </c>
      <c r="B31" s="236">
        <v>100000</v>
      </c>
      <c r="C31" s="4"/>
      <c r="E31" s="49"/>
      <c r="H31" s="188"/>
    </row>
    <row r="32" spans="1:8" x14ac:dyDescent="0.25">
      <c r="A32" s="49" t="s">
        <v>512</v>
      </c>
      <c r="C32" s="4"/>
      <c r="D32" s="187">
        <v>590000</v>
      </c>
      <c r="E32" s="49"/>
      <c r="H32" s="188"/>
    </row>
    <row r="33" spans="1:8" x14ac:dyDescent="0.25">
      <c r="A33" s="49"/>
      <c r="C33" s="4"/>
      <c r="E33" s="49"/>
      <c r="H33" s="188"/>
    </row>
    <row r="34" spans="1:8" ht="15.75" thickBot="1" x14ac:dyDescent="0.3">
      <c r="A34" s="49" t="s">
        <v>485</v>
      </c>
      <c r="C34" s="4"/>
      <c r="D34" s="300">
        <v>735000</v>
      </c>
      <c r="E34" s="49" t="s">
        <v>522</v>
      </c>
      <c r="H34" s="238">
        <v>735000</v>
      </c>
    </row>
    <row r="35" spans="1:8" ht="16.5" thickTop="1" thickBot="1" x14ac:dyDescent="0.3">
      <c r="A35" s="213"/>
      <c r="B35" s="215"/>
      <c r="C35" s="215"/>
      <c r="D35" s="215"/>
      <c r="E35" s="213"/>
      <c r="F35" s="215"/>
      <c r="G35" s="215"/>
      <c r="H35" s="239"/>
    </row>
    <row r="36" spans="1:8" ht="15.75" thickBot="1" x14ac:dyDescent="0.3">
      <c r="A36" s="504" t="s">
        <v>475</v>
      </c>
      <c r="B36" s="472"/>
      <c r="C36" s="473"/>
    </row>
    <row r="37" spans="1:8" x14ac:dyDescent="0.25">
      <c r="A37" s="145" t="s">
        <v>156</v>
      </c>
      <c r="B37" s="301"/>
      <c r="C37" s="303">
        <v>1650000</v>
      </c>
    </row>
    <row r="38" spans="1:8" x14ac:dyDescent="0.25">
      <c r="A38" s="49" t="s">
        <v>457</v>
      </c>
      <c r="C38" s="237">
        <v>-40000</v>
      </c>
    </row>
    <row r="39" spans="1:8" x14ac:dyDescent="0.25">
      <c r="A39" s="49" t="s">
        <v>499</v>
      </c>
      <c r="C39" s="196">
        <v>1610000</v>
      </c>
    </row>
    <row r="40" spans="1:8" x14ac:dyDescent="0.25">
      <c r="A40" s="49" t="s">
        <v>124</v>
      </c>
      <c r="C40" s="283">
        <v>-970000</v>
      </c>
    </row>
    <row r="41" spans="1:8" x14ac:dyDescent="0.25">
      <c r="A41" s="49" t="s">
        <v>496</v>
      </c>
      <c r="C41" s="196">
        <v>640000</v>
      </c>
    </row>
    <row r="42" spans="1:8" x14ac:dyDescent="0.25">
      <c r="A42" s="49" t="s">
        <v>500</v>
      </c>
      <c r="B42" s="187"/>
      <c r="C42" s="196">
        <v>25000</v>
      </c>
    </row>
    <row r="43" spans="1:8" x14ac:dyDescent="0.25">
      <c r="A43" s="49" t="s">
        <v>463</v>
      </c>
      <c r="B43" s="236">
        <v>25000</v>
      </c>
      <c r="C43" s="196"/>
    </row>
    <row r="44" spans="1:8" x14ac:dyDescent="0.25">
      <c r="A44" s="49" t="s">
        <v>501</v>
      </c>
      <c r="C44" s="237">
        <v>-190000</v>
      </c>
    </row>
    <row r="45" spans="1:8" x14ac:dyDescent="0.25">
      <c r="A45" s="49" t="s">
        <v>148</v>
      </c>
      <c r="B45" s="187">
        <v>70000</v>
      </c>
      <c r="C45" s="196"/>
    </row>
    <row r="46" spans="1:8" x14ac:dyDescent="0.25">
      <c r="A46" s="49" t="s">
        <v>136</v>
      </c>
      <c r="B46" s="187">
        <v>35000</v>
      </c>
      <c r="C46" s="196"/>
    </row>
    <row r="47" spans="1:8" x14ac:dyDescent="0.25">
      <c r="A47" s="49" t="s">
        <v>161</v>
      </c>
      <c r="B47" s="187">
        <v>10000</v>
      </c>
      <c r="C47" s="196"/>
    </row>
    <row r="48" spans="1:8" x14ac:dyDescent="0.25">
      <c r="A48" s="49" t="s">
        <v>154</v>
      </c>
      <c r="B48" s="187">
        <v>55000</v>
      </c>
      <c r="C48" s="196"/>
    </row>
    <row r="49" spans="1:3" x14ac:dyDescent="0.25">
      <c r="A49" s="49" t="s">
        <v>147</v>
      </c>
      <c r="B49" s="236">
        <v>20000</v>
      </c>
      <c r="C49" s="196"/>
    </row>
    <row r="50" spans="1:3" x14ac:dyDescent="0.25">
      <c r="A50" s="49" t="s">
        <v>478</v>
      </c>
      <c r="B50" s="187"/>
      <c r="C50" s="196">
        <v>475000</v>
      </c>
    </row>
    <row r="51" spans="1:3" x14ac:dyDescent="0.25">
      <c r="A51" s="49" t="s">
        <v>502</v>
      </c>
      <c r="B51" s="187"/>
      <c r="C51" s="196">
        <v>10000</v>
      </c>
    </row>
    <row r="52" spans="1:3" x14ac:dyDescent="0.25">
      <c r="A52" s="49" t="s">
        <v>157</v>
      </c>
      <c r="B52" s="187">
        <v>15000</v>
      </c>
      <c r="C52" s="196"/>
    </row>
    <row r="53" spans="1:3" x14ac:dyDescent="0.25">
      <c r="A53" s="49" t="s">
        <v>144</v>
      </c>
      <c r="B53" s="236">
        <v>-5000</v>
      </c>
      <c r="C53" s="196"/>
    </row>
    <row r="54" spans="1:3" ht="15.75" thickBot="1" x14ac:dyDescent="0.3">
      <c r="A54" s="49" t="s">
        <v>24</v>
      </c>
      <c r="B54" s="187"/>
      <c r="C54" s="243">
        <v>485000</v>
      </c>
    </row>
    <row r="55" spans="1:3" ht="16.5" thickTop="1" thickBot="1" x14ac:dyDescent="0.3">
      <c r="A55" s="213"/>
      <c r="B55" s="215"/>
      <c r="C55" s="239"/>
    </row>
  </sheetData>
  <mergeCells count="3">
    <mergeCell ref="A1:H1"/>
    <mergeCell ref="A36:C36"/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7233-7296-46F2-AC62-60FA6070A6C7}">
  <dimension ref="A1:O61"/>
  <sheetViews>
    <sheetView zoomScale="110" zoomScaleNormal="110" workbookViewId="0">
      <selection sqref="A1:G1"/>
    </sheetView>
  </sheetViews>
  <sheetFormatPr defaultRowHeight="15" x14ac:dyDescent="0.25"/>
  <cols>
    <col min="2" max="2" width="74.7109375" customWidth="1"/>
    <col min="3" max="4" width="11.140625" bestFit="1" customWidth="1"/>
    <col min="5" max="5" width="12" customWidth="1"/>
    <col min="6" max="6" width="20.140625" customWidth="1"/>
    <col min="7" max="7" width="16.7109375" customWidth="1"/>
    <col min="8" max="8" width="21.5703125" customWidth="1"/>
    <col min="9" max="9" width="16.7109375" customWidth="1"/>
    <col min="10" max="10" width="9.85546875" bestFit="1" customWidth="1"/>
    <col min="11" max="11" width="11" bestFit="1" customWidth="1"/>
    <col min="12" max="12" width="20" customWidth="1"/>
    <col min="13" max="13" width="15.28515625" customWidth="1"/>
    <col min="14" max="15" width="11.140625" bestFit="1" customWidth="1"/>
  </cols>
  <sheetData>
    <row r="1" spans="1:15" x14ac:dyDescent="0.25">
      <c r="A1" s="511" t="s">
        <v>525</v>
      </c>
      <c r="B1" s="512"/>
      <c r="C1" s="512"/>
      <c r="D1" s="512"/>
      <c r="E1" s="512"/>
      <c r="F1" s="512"/>
      <c r="G1" s="512"/>
      <c r="H1" s="25"/>
    </row>
    <row r="2" spans="1:15" x14ac:dyDescent="0.25">
      <c r="A2" s="304">
        <v>1</v>
      </c>
      <c r="B2" s="25" t="s">
        <v>527</v>
      </c>
      <c r="C2" s="187">
        <v>10000</v>
      </c>
      <c r="D2" t="s">
        <v>528</v>
      </c>
      <c r="F2" s="407"/>
      <c r="G2" s="408"/>
      <c r="H2" s="408"/>
    </row>
    <row r="3" spans="1:15" ht="15" customHeight="1" x14ac:dyDescent="0.25">
      <c r="A3" s="304">
        <v>2</v>
      </c>
      <c r="B3" s="25" t="s">
        <v>531</v>
      </c>
      <c r="C3" s="187">
        <v>8000</v>
      </c>
      <c r="D3" t="s">
        <v>528</v>
      </c>
      <c r="H3" s="25"/>
    </row>
    <row r="4" spans="1:15" x14ac:dyDescent="0.25">
      <c r="A4" s="304">
        <v>3</v>
      </c>
      <c r="B4" s="25" t="s">
        <v>534</v>
      </c>
      <c r="C4" s="187">
        <v>1000</v>
      </c>
      <c r="D4" t="s">
        <v>528</v>
      </c>
      <c r="G4" s="407"/>
      <c r="H4" s="408"/>
    </row>
    <row r="5" spans="1:15" x14ac:dyDescent="0.25">
      <c r="A5" s="304">
        <v>4</v>
      </c>
      <c r="B5" s="25" t="s">
        <v>538</v>
      </c>
      <c r="C5" s="187">
        <v>6000</v>
      </c>
      <c r="D5" t="s">
        <v>528</v>
      </c>
      <c r="F5" s="407"/>
      <c r="G5" s="408"/>
      <c r="H5" s="408"/>
    </row>
    <row r="6" spans="1:15" x14ac:dyDescent="0.25">
      <c r="A6" s="304">
        <v>5</v>
      </c>
      <c r="B6" s="25" t="s">
        <v>542</v>
      </c>
      <c r="C6" s="187">
        <v>10000</v>
      </c>
      <c r="D6" t="s">
        <v>528</v>
      </c>
    </row>
    <row r="7" spans="1:15" x14ac:dyDescent="0.25">
      <c r="A7" s="304">
        <v>6</v>
      </c>
      <c r="B7" s="25" t="s">
        <v>526</v>
      </c>
      <c r="C7" s="187">
        <v>15000</v>
      </c>
      <c r="D7" t="s">
        <v>528</v>
      </c>
      <c r="F7" s="25"/>
    </row>
    <row r="8" spans="1:15" x14ac:dyDescent="0.25">
      <c r="A8" s="304">
        <v>7</v>
      </c>
      <c r="B8" s="25" t="s">
        <v>545</v>
      </c>
      <c r="C8" s="187">
        <v>10000</v>
      </c>
      <c r="D8" t="s">
        <v>528</v>
      </c>
      <c r="E8" t="s">
        <v>547</v>
      </c>
      <c r="G8" s="315">
        <v>7000</v>
      </c>
      <c r="H8" t="s">
        <v>528</v>
      </c>
    </row>
    <row r="9" spans="1:15" x14ac:dyDescent="0.25">
      <c r="A9" s="304">
        <v>8</v>
      </c>
      <c r="B9" s="25" t="s">
        <v>550</v>
      </c>
      <c r="C9" s="187">
        <v>15000</v>
      </c>
      <c r="D9" t="s">
        <v>528</v>
      </c>
      <c r="E9" t="s">
        <v>549</v>
      </c>
      <c r="F9" s="187">
        <v>10000</v>
      </c>
      <c r="G9" t="s">
        <v>528</v>
      </c>
    </row>
    <row r="10" spans="1:15" x14ac:dyDescent="0.25">
      <c r="A10" s="304">
        <v>9</v>
      </c>
      <c r="B10" s="25" t="s">
        <v>554</v>
      </c>
      <c r="C10" s="187">
        <v>2000</v>
      </c>
      <c r="D10" t="s">
        <v>528</v>
      </c>
      <c r="E10" s="407"/>
      <c r="F10" s="408"/>
      <c r="G10" s="408"/>
      <c r="H10" s="408"/>
    </row>
    <row r="11" spans="1:15" x14ac:dyDescent="0.25">
      <c r="A11" s="304">
        <v>10</v>
      </c>
      <c r="B11" s="25" t="s">
        <v>556</v>
      </c>
      <c r="C11" s="187">
        <v>5000</v>
      </c>
      <c r="D11" t="s">
        <v>528</v>
      </c>
      <c r="E11" s="407"/>
      <c r="F11" s="408"/>
      <c r="G11" s="408"/>
      <c r="H11" s="408"/>
    </row>
    <row r="12" spans="1:15" ht="15.75" thickBot="1" x14ac:dyDescent="0.3"/>
    <row r="13" spans="1:15" x14ac:dyDescent="0.25">
      <c r="B13" s="513" t="s">
        <v>133</v>
      </c>
      <c r="C13" s="513"/>
      <c r="D13" s="513"/>
      <c r="F13" s="479" t="s">
        <v>129</v>
      </c>
      <c r="G13" s="481"/>
      <c r="H13" s="481"/>
      <c r="I13" s="481"/>
      <c r="J13" s="481"/>
      <c r="K13" s="481"/>
      <c r="L13" s="481"/>
      <c r="M13" s="481"/>
      <c r="N13" s="481"/>
      <c r="O13" s="480"/>
    </row>
    <row r="14" spans="1:15" x14ac:dyDescent="0.25">
      <c r="B14" s="21" t="s">
        <v>130</v>
      </c>
      <c r="C14" s="22" t="s">
        <v>41</v>
      </c>
      <c r="D14" s="22" t="s">
        <v>42</v>
      </c>
      <c r="F14" s="482" t="str">
        <f>+B15</f>
        <v>ΜΕΤΑΦΟΡΙΚΑ ΜΕΣΑ</v>
      </c>
      <c r="G14" s="399"/>
      <c r="H14" s="399" t="str">
        <f>+B16</f>
        <v>ΤΑΜΕΙΟ</v>
      </c>
      <c r="I14" s="399"/>
      <c r="J14" s="399" t="str">
        <f>+B18</f>
        <v>ΠΡΟΜΗΘΕΥΤΕΣ</v>
      </c>
      <c r="K14" s="399"/>
      <c r="L14" s="510" t="str">
        <f>+B19</f>
        <v>ΓΡΑΜΜΑΤΙΑ  ΕΙΣΠΡΑΚΤΕΑ</v>
      </c>
      <c r="M14" s="510"/>
      <c r="N14" s="399" t="str">
        <f>+B21</f>
        <v>ΚΑΤΑΘΕΣΕΙΣ -ΚΤΘ</v>
      </c>
      <c r="O14" s="483"/>
    </row>
    <row r="15" spans="1:15" x14ac:dyDescent="0.25">
      <c r="B15" t="s">
        <v>102</v>
      </c>
      <c r="C15" s="19">
        <f>+C2</f>
        <v>10000</v>
      </c>
      <c r="D15" s="9"/>
      <c r="F15" s="306">
        <f>+C15</f>
        <v>10000</v>
      </c>
      <c r="G15" s="307"/>
      <c r="H15" s="10">
        <f>+C39</f>
        <v>10000</v>
      </c>
      <c r="I15" s="307">
        <f>+D16</f>
        <v>10000</v>
      </c>
      <c r="J15" s="10">
        <f>+C18</f>
        <v>8000</v>
      </c>
      <c r="K15" s="307">
        <f>+D31</f>
        <v>15000</v>
      </c>
      <c r="L15" s="10"/>
      <c r="M15" s="307">
        <f>+D19</f>
        <v>8000</v>
      </c>
      <c r="N15" s="10">
        <f>+C21</f>
        <v>1000</v>
      </c>
      <c r="O15" s="308"/>
    </row>
    <row r="16" spans="1:15" x14ac:dyDescent="0.25">
      <c r="B16" s="2" t="s">
        <v>54</v>
      </c>
      <c r="D16" s="23">
        <f>+C15</f>
        <v>10000</v>
      </c>
      <c r="F16" s="306"/>
      <c r="G16" s="11"/>
      <c r="H16" s="10"/>
      <c r="I16" s="11">
        <f>+D28</f>
        <v>10000</v>
      </c>
      <c r="J16" s="10">
        <f>+C46</f>
        <v>5000</v>
      </c>
      <c r="K16" s="11"/>
      <c r="L16" s="10"/>
      <c r="M16" s="11"/>
      <c r="N16" s="10"/>
      <c r="O16" s="127"/>
    </row>
    <row r="17" spans="2:15" ht="18" x14ac:dyDescent="0.35">
      <c r="B17" s="20" t="s">
        <v>529</v>
      </c>
      <c r="C17" s="305" t="s">
        <v>530</v>
      </c>
      <c r="D17" s="24"/>
      <c r="F17" s="306"/>
      <c r="G17" s="11"/>
      <c r="H17" s="10"/>
      <c r="I17" s="11">
        <f>+D44</f>
        <v>2000</v>
      </c>
      <c r="J17" s="10"/>
      <c r="K17" s="11"/>
      <c r="L17" s="10"/>
      <c r="M17" s="11"/>
      <c r="N17" s="10"/>
      <c r="O17" s="127"/>
    </row>
    <row r="18" spans="2:15" x14ac:dyDescent="0.25">
      <c r="B18" t="s">
        <v>90</v>
      </c>
      <c r="C18" s="19">
        <f>+C3</f>
        <v>8000</v>
      </c>
      <c r="D18" s="9"/>
      <c r="F18" s="306"/>
      <c r="G18" s="10"/>
      <c r="H18" s="10"/>
      <c r="I18" s="11">
        <f>+D47</f>
        <v>5000</v>
      </c>
      <c r="J18" s="10"/>
      <c r="K18" s="10"/>
      <c r="L18" s="10"/>
      <c r="M18" s="10"/>
      <c r="N18" s="10"/>
      <c r="O18" s="149"/>
    </row>
    <row r="19" spans="2:15" x14ac:dyDescent="0.25">
      <c r="B19" s="2" t="s">
        <v>532</v>
      </c>
      <c r="D19" s="23">
        <f>+C18</f>
        <v>8000</v>
      </c>
      <c r="F19" s="507" t="str">
        <f>+B22</f>
        <v>ΤΟΚΟΙ ΕΣΟΔΑ - ΤΟΚΟΙ ΠΙΣΤΩΤΙΚΟΙ</v>
      </c>
      <c r="G19" s="508"/>
      <c r="H19" s="508" t="str">
        <f>+B24</f>
        <v>ΤΟΚΟΙ ΕΞΟΔΑ - ΤΟΚΟΙ ΧΡΕΩΣΤΙΚΟΙ</v>
      </c>
      <c r="I19" s="508"/>
      <c r="J19" s="508" t="str">
        <f>+B25</f>
        <v>ΔΑΝΕΙΑ - ΤΡΑΠΕΖΩΝ</v>
      </c>
      <c r="K19" s="508"/>
      <c r="L19" s="508" t="str">
        <f>+B27</f>
        <v>ΑΜΟΙΒΕΣ ΠΡΟΣΩΠΙΚΟΥ</v>
      </c>
      <c r="M19" s="508"/>
      <c r="N19" s="508" t="str">
        <f>+B33</f>
        <v>ΠΕΛΑΤΕΣ</v>
      </c>
      <c r="O19" s="509"/>
    </row>
    <row r="20" spans="2:15" ht="18" x14ac:dyDescent="0.35">
      <c r="B20" s="20" t="s">
        <v>533</v>
      </c>
      <c r="C20" s="305" t="s">
        <v>530</v>
      </c>
      <c r="D20" s="24"/>
      <c r="F20" s="306"/>
      <c r="G20" s="307">
        <f>+D22</f>
        <v>1000</v>
      </c>
      <c r="H20" s="10">
        <f>+C24</f>
        <v>6000</v>
      </c>
      <c r="I20" s="307"/>
      <c r="J20" s="10"/>
      <c r="K20" s="307">
        <f>+D25</f>
        <v>6000</v>
      </c>
      <c r="L20" s="10">
        <f>+C27</f>
        <v>10000</v>
      </c>
      <c r="M20" s="307"/>
      <c r="N20" s="10">
        <f>+C33</f>
        <v>10000</v>
      </c>
      <c r="O20" s="308"/>
    </row>
    <row r="21" spans="2:15" x14ac:dyDescent="0.25">
      <c r="B21" t="s">
        <v>535</v>
      </c>
      <c r="C21" s="19">
        <f>+C4</f>
        <v>1000</v>
      </c>
      <c r="D21" s="9"/>
      <c r="F21" s="306"/>
      <c r="G21" s="11"/>
      <c r="H21" s="10"/>
      <c r="I21" s="11"/>
      <c r="J21" s="10"/>
      <c r="K21" s="11"/>
      <c r="L21" s="10"/>
      <c r="M21" s="11"/>
      <c r="N21" s="10"/>
      <c r="O21" s="127"/>
    </row>
    <row r="22" spans="2:15" x14ac:dyDescent="0.25">
      <c r="B22" s="2" t="s">
        <v>536</v>
      </c>
      <c r="D22" s="23">
        <f>+C21</f>
        <v>1000</v>
      </c>
      <c r="F22" s="306"/>
      <c r="G22" s="11"/>
      <c r="H22" s="10"/>
      <c r="I22" s="11"/>
      <c r="J22" s="10"/>
      <c r="K22" s="11"/>
      <c r="L22" s="10"/>
      <c r="M22" s="11"/>
      <c r="N22" s="10"/>
      <c r="O22" s="127"/>
    </row>
    <row r="23" spans="2:15" ht="18" x14ac:dyDescent="0.35">
      <c r="B23" s="20" t="s">
        <v>537</v>
      </c>
      <c r="C23" s="305" t="s">
        <v>530</v>
      </c>
      <c r="D23" s="24"/>
      <c r="F23" s="306"/>
      <c r="G23" s="10"/>
      <c r="H23" s="10"/>
      <c r="I23" s="10"/>
      <c r="J23" s="10"/>
      <c r="K23" s="10"/>
      <c r="L23" s="10"/>
      <c r="M23" s="10"/>
      <c r="N23" s="10"/>
      <c r="O23" s="149"/>
    </row>
    <row r="24" spans="2:15" x14ac:dyDescent="0.25">
      <c r="B24" t="s">
        <v>539</v>
      </c>
      <c r="C24" s="10">
        <f>+C5</f>
        <v>6000</v>
      </c>
      <c r="D24" s="11"/>
      <c r="F24" s="507" t="str">
        <f>+B30</f>
        <v>ΑΓΟΡΕΣ ΕΜΠΟΡΕΥΜΑΤΩΝ</v>
      </c>
      <c r="G24" s="508"/>
      <c r="H24" s="508" t="str">
        <f>+B34</f>
        <v>ΠΩΛΗΣΕΙΣ - ΠΩΛΗΣΕΙΣ ΕΜΠΟΡΕΥΜΑΤΩΝ</v>
      </c>
      <c r="I24" s="508"/>
      <c r="J24" s="508" t="str">
        <f>+B36</f>
        <v>ΚΟΣΤΟΣ ΠΩΛΗΘΕΝΤΩΝ</v>
      </c>
      <c r="K24" s="508"/>
      <c r="L24" s="508" t="str">
        <f>+B40</f>
        <v>ΖΗΜΙΕΣ ΑΠΌ ΠΩΛΗΣΗ ΧΡΕΟΓΡΑΦΩΝ</v>
      </c>
      <c r="M24" s="508"/>
      <c r="N24" s="508" t="str">
        <f>+B41</f>
        <v>ΧΡΕΟΓΡΑΦΑ</v>
      </c>
      <c r="O24" s="509"/>
    </row>
    <row r="25" spans="2:15" x14ac:dyDescent="0.25">
      <c r="B25" s="2" t="s">
        <v>540</v>
      </c>
      <c r="C25" s="10"/>
      <c r="D25" s="11">
        <f>+C24</f>
        <v>6000</v>
      </c>
      <c r="F25" s="306">
        <f>+C30</f>
        <v>15000</v>
      </c>
      <c r="G25" s="307">
        <f>+D37</f>
        <v>7000</v>
      </c>
      <c r="H25" s="10"/>
      <c r="I25" s="307">
        <f>+D34</f>
        <v>10000</v>
      </c>
      <c r="J25" s="10">
        <f>+C36</f>
        <v>7000</v>
      </c>
      <c r="K25" s="307"/>
      <c r="L25" s="10">
        <f>+C40</f>
        <v>5000</v>
      </c>
      <c r="M25" s="307"/>
      <c r="N25" s="10"/>
      <c r="O25" s="308">
        <f>+D41</f>
        <v>15000</v>
      </c>
    </row>
    <row r="26" spans="2:15" ht="18" x14ac:dyDescent="0.35">
      <c r="B26" s="20" t="s">
        <v>541</v>
      </c>
      <c r="C26" s="313" t="s">
        <v>530</v>
      </c>
      <c r="D26" s="314"/>
      <c r="F26" s="306"/>
      <c r="G26" s="11"/>
      <c r="H26" s="10"/>
      <c r="I26" s="11"/>
      <c r="J26" s="10"/>
      <c r="K26" s="11"/>
      <c r="L26" s="10"/>
      <c r="M26" s="11"/>
      <c r="N26" s="10"/>
      <c r="O26" s="127"/>
    </row>
    <row r="27" spans="2:15" ht="15.75" thickBot="1" x14ac:dyDescent="0.3">
      <c r="B27" t="s">
        <v>5</v>
      </c>
      <c r="C27" s="10">
        <f>+C6</f>
        <v>10000</v>
      </c>
      <c r="D27" s="307"/>
      <c r="F27" s="309"/>
      <c r="G27" s="310"/>
      <c r="H27" s="311"/>
      <c r="I27" s="310"/>
      <c r="J27" s="311"/>
      <c r="K27" s="310"/>
      <c r="L27" s="311"/>
      <c r="M27" s="310"/>
      <c r="N27" s="311"/>
      <c r="O27" s="312"/>
    </row>
    <row r="28" spans="2:15" x14ac:dyDescent="0.25">
      <c r="B28" s="2" t="s">
        <v>54</v>
      </c>
      <c r="C28" s="10"/>
      <c r="D28" s="11">
        <f>+C27</f>
        <v>10000</v>
      </c>
      <c r="F28" s="507" t="str">
        <f>+B43</f>
        <v>ΔΙΑΦΟΡΑ ΕΞΟΔΑ</v>
      </c>
      <c r="G28" s="508"/>
      <c r="H28" s="508"/>
      <c r="I28" s="508"/>
      <c r="J28" s="508"/>
      <c r="K28" s="508"/>
      <c r="L28" s="508"/>
      <c r="M28" s="508"/>
      <c r="N28" s="508"/>
      <c r="O28" s="509"/>
    </row>
    <row r="29" spans="2:15" ht="18" x14ac:dyDescent="0.35">
      <c r="B29" s="20" t="s">
        <v>543</v>
      </c>
      <c r="C29" s="313" t="s">
        <v>530</v>
      </c>
      <c r="D29" s="314"/>
      <c r="F29" s="306">
        <f>+C43</f>
        <v>2000</v>
      </c>
      <c r="G29" s="307"/>
      <c r="H29" s="10"/>
      <c r="I29" s="307"/>
      <c r="J29" s="10"/>
      <c r="K29" s="307"/>
      <c r="L29" s="10"/>
      <c r="M29" s="307"/>
      <c r="N29" s="10"/>
      <c r="O29" s="308"/>
    </row>
    <row r="30" spans="2:15" x14ac:dyDescent="0.25">
      <c r="B30" t="s">
        <v>425</v>
      </c>
      <c r="C30" s="10">
        <f>+C7</f>
        <v>15000</v>
      </c>
      <c r="D30" s="11"/>
      <c r="F30" s="306"/>
      <c r="G30" s="11"/>
      <c r="H30" s="10"/>
      <c r="I30" s="11"/>
      <c r="J30" s="10"/>
      <c r="K30" s="11"/>
      <c r="L30" s="10"/>
      <c r="M30" s="11"/>
      <c r="N30" s="10"/>
      <c r="O30" s="127"/>
    </row>
    <row r="31" spans="2:15" ht="15.75" thickBot="1" x14ac:dyDescent="0.3">
      <c r="B31" s="2" t="s">
        <v>90</v>
      </c>
      <c r="C31" s="10"/>
      <c r="D31" s="11">
        <f>+C30</f>
        <v>15000</v>
      </c>
      <c r="F31" s="309"/>
      <c r="G31" s="310"/>
      <c r="H31" s="311"/>
      <c r="I31" s="310"/>
      <c r="J31" s="311"/>
      <c r="K31" s="310"/>
      <c r="L31" s="311"/>
      <c r="M31" s="310"/>
      <c r="N31" s="311"/>
      <c r="O31" s="312"/>
    </row>
    <row r="32" spans="2:15" ht="18" x14ac:dyDescent="0.35">
      <c r="B32" s="20" t="s">
        <v>544</v>
      </c>
      <c r="C32" s="313" t="s">
        <v>530</v>
      </c>
      <c r="D32" s="314"/>
    </row>
    <row r="33" spans="2:4" x14ac:dyDescent="0.25">
      <c r="B33" t="s">
        <v>71</v>
      </c>
      <c r="C33" s="10">
        <f>+C8</f>
        <v>10000</v>
      </c>
      <c r="D33" s="11"/>
    </row>
    <row r="34" spans="2:4" x14ac:dyDescent="0.25">
      <c r="B34" s="2" t="s">
        <v>370</v>
      </c>
      <c r="C34" s="10"/>
      <c r="D34" s="11">
        <f>+C33</f>
        <v>10000</v>
      </c>
    </row>
    <row r="35" spans="2:4" ht="18" x14ac:dyDescent="0.35">
      <c r="B35" s="20" t="s">
        <v>546</v>
      </c>
      <c r="C35" s="313" t="s">
        <v>530</v>
      </c>
      <c r="D35" s="314"/>
    </row>
    <row r="36" spans="2:4" x14ac:dyDescent="0.25">
      <c r="B36" t="s">
        <v>124</v>
      </c>
      <c r="C36" s="10">
        <f>+G8</f>
        <v>7000</v>
      </c>
      <c r="D36" s="11"/>
    </row>
    <row r="37" spans="2:4" x14ac:dyDescent="0.25">
      <c r="B37" s="2" t="str">
        <f>+B30</f>
        <v>ΑΓΟΡΕΣ ΕΜΠΟΡΕΥΜΑΤΩΝ</v>
      </c>
      <c r="C37" s="10"/>
      <c r="D37" s="11">
        <f>+C36</f>
        <v>7000</v>
      </c>
    </row>
    <row r="38" spans="2:4" ht="18" x14ac:dyDescent="0.35">
      <c r="B38" s="20" t="s">
        <v>548</v>
      </c>
      <c r="C38" s="313" t="s">
        <v>530</v>
      </c>
      <c r="D38" s="314"/>
    </row>
    <row r="39" spans="2:4" x14ac:dyDescent="0.25">
      <c r="B39" t="s">
        <v>54</v>
      </c>
      <c r="C39" s="10">
        <v>10000</v>
      </c>
      <c r="D39" s="11"/>
    </row>
    <row r="40" spans="2:4" x14ac:dyDescent="0.25">
      <c r="B40" s="34" t="s">
        <v>552</v>
      </c>
      <c r="C40" s="316">
        <f>+D41-C39</f>
        <v>5000</v>
      </c>
      <c r="D40" s="11"/>
    </row>
    <row r="41" spans="2:4" x14ac:dyDescent="0.25">
      <c r="B41" s="2" t="s">
        <v>551</v>
      </c>
      <c r="C41" s="10"/>
      <c r="D41" s="11">
        <v>15000</v>
      </c>
    </row>
    <row r="42" spans="2:4" ht="18" x14ac:dyDescent="0.35">
      <c r="B42" s="20" t="s">
        <v>553</v>
      </c>
      <c r="C42" s="313" t="s">
        <v>530</v>
      </c>
      <c r="D42" s="314"/>
    </row>
    <row r="43" spans="2:4" x14ac:dyDescent="0.25">
      <c r="B43" t="s">
        <v>8</v>
      </c>
      <c r="C43" s="10">
        <f>+C10</f>
        <v>2000</v>
      </c>
      <c r="D43" s="11"/>
    </row>
    <row r="44" spans="2:4" x14ac:dyDescent="0.25">
      <c r="B44" s="2" t="s">
        <v>54</v>
      </c>
      <c r="C44" s="10"/>
      <c r="D44" s="11">
        <f>+C43</f>
        <v>2000</v>
      </c>
    </row>
    <row r="45" spans="2:4" ht="18" x14ac:dyDescent="0.35">
      <c r="B45" s="20" t="s">
        <v>555</v>
      </c>
      <c r="C45" s="313" t="s">
        <v>530</v>
      </c>
      <c r="D45" s="314"/>
    </row>
    <row r="46" spans="2:4" x14ac:dyDescent="0.25">
      <c r="B46" t="s">
        <v>90</v>
      </c>
      <c r="C46" s="10">
        <f>+C11</f>
        <v>5000</v>
      </c>
      <c r="D46" s="11"/>
    </row>
    <row r="47" spans="2:4" x14ac:dyDescent="0.25">
      <c r="B47" s="2" t="s">
        <v>54</v>
      </c>
      <c r="C47" s="10"/>
      <c r="D47" s="11">
        <f>+C46</f>
        <v>5000</v>
      </c>
    </row>
    <row r="48" spans="2:4" x14ac:dyDescent="0.25">
      <c r="C48" s="10"/>
      <c r="D48" s="11"/>
    </row>
    <row r="49" spans="2:4" x14ac:dyDescent="0.25">
      <c r="C49" s="10"/>
      <c r="D49" s="11"/>
    </row>
    <row r="50" spans="2:4" x14ac:dyDescent="0.25">
      <c r="C50" s="10"/>
      <c r="D50" s="11"/>
    </row>
    <row r="51" spans="2:4" x14ac:dyDescent="0.25">
      <c r="B51" s="34" t="s">
        <v>557</v>
      </c>
      <c r="C51" s="316">
        <v>20000</v>
      </c>
      <c r="D51" s="317" t="s">
        <v>441</v>
      </c>
    </row>
    <row r="52" spans="2:4" x14ac:dyDescent="0.25">
      <c r="C52" s="10"/>
      <c r="D52" s="11"/>
    </row>
    <row r="53" spans="2:4" x14ac:dyDescent="0.25">
      <c r="C53" s="10"/>
      <c r="D53" s="11"/>
    </row>
    <row r="54" spans="2:4" x14ac:dyDescent="0.25">
      <c r="B54" t="s">
        <v>54</v>
      </c>
      <c r="C54" s="10">
        <v>20000</v>
      </c>
      <c r="D54" s="11"/>
    </row>
    <row r="55" spans="2:4" x14ac:dyDescent="0.25">
      <c r="B55" s="2" t="s">
        <v>68</v>
      </c>
      <c r="C55" s="10"/>
      <c r="D55" s="11">
        <f>+C54</f>
        <v>20000</v>
      </c>
    </row>
    <row r="56" spans="2:4" x14ac:dyDescent="0.25">
      <c r="C56" s="10"/>
      <c r="D56" s="11"/>
    </row>
    <row r="57" spans="2:4" x14ac:dyDescent="0.25">
      <c r="C57" s="10"/>
      <c r="D57" s="11"/>
    </row>
    <row r="58" spans="2:4" x14ac:dyDescent="0.25">
      <c r="C58" s="10"/>
      <c r="D58" s="11"/>
    </row>
    <row r="59" spans="2:4" x14ac:dyDescent="0.25">
      <c r="C59" s="10"/>
      <c r="D59" s="11"/>
    </row>
    <row r="60" spans="2:4" x14ac:dyDescent="0.25">
      <c r="D60" s="9"/>
    </row>
    <row r="61" spans="2:4" x14ac:dyDescent="0.25">
      <c r="D61" s="9"/>
    </row>
  </sheetData>
  <mergeCells count="28">
    <mergeCell ref="N28:O28"/>
    <mergeCell ref="A1:G1"/>
    <mergeCell ref="F2:H2"/>
    <mergeCell ref="G4:H4"/>
    <mergeCell ref="L24:M24"/>
    <mergeCell ref="F28:G28"/>
    <mergeCell ref="H28:I28"/>
    <mergeCell ref="J28:K28"/>
    <mergeCell ref="L28:M28"/>
    <mergeCell ref="E10:H10"/>
    <mergeCell ref="F5:H5"/>
    <mergeCell ref="E11:H11"/>
    <mergeCell ref="B13:D13"/>
    <mergeCell ref="F13:O13"/>
    <mergeCell ref="F14:G14"/>
    <mergeCell ref="H14:I14"/>
    <mergeCell ref="J14:K14"/>
    <mergeCell ref="N14:O14"/>
    <mergeCell ref="L14:M14"/>
    <mergeCell ref="F19:G19"/>
    <mergeCell ref="H19:I19"/>
    <mergeCell ref="J19:K19"/>
    <mergeCell ref="N19:O19"/>
    <mergeCell ref="F24:G24"/>
    <mergeCell ref="H24:I24"/>
    <mergeCell ref="J24:K24"/>
    <mergeCell ref="N24:O24"/>
    <mergeCell ref="L19:M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2027-109C-4D7E-8FD0-B9CD98157849}">
  <dimension ref="A1:C35"/>
  <sheetViews>
    <sheetView zoomScale="120" zoomScaleNormal="120" workbookViewId="0"/>
  </sheetViews>
  <sheetFormatPr defaultColWidth="47.7109375" defaultRowHeight="15" x14ac:dyDescent="0.25"/>
  <cols>
    <col min="1" max="1" width="114.140625" bestFit="1" customWidth="1"/>
    <col min="2" max="2" width="21.7109375" customWidth="1"/>
  </cols>
  <sheetData>
    <row r="1" spans="1:2" ht="18.75" x14ac:dyDescent="0.3">
      <c r="A1" s="394" t="s">
        <v>723</v>
      </c>
    </row>
    <row r="2" spans="1:2" ht="15.75" thickBot="1" x14ac:dyDescent="0.3">
      <c r="A2" s="187"/>
      <c r="B2" s="187"/>
    </row>
    <row r="3" spans="1:2" ht="16.5" thickBot="1" x14ac:dyDescent="0.3">
      <c r="A3" s="318" t="s">
        <v>153</v>
      </c>
      <c r="B3" s="319">
        <v>100000</v>
      </c>
    </row>
    <row r="4" spans="1:2" ht="16.5" thickBot="1" x14ac:dyDescent="0.3">
      <c r="A4" s="320" t="s">
        <v>558</v>
      </c>
      <c r="B4" s="321">
        <v>40000</v>
      </c>
    </row>
    <row r="5" spans="1:2" ht="16.5" thickBot="1" x14ac:dyDescent="0.3">
      <c r="A5" s="320" t="s">
        <v>559</v>
      </c>
      <c r="B5" s="321">
        <v>30000</v>
      </c>
    </row>
    <row r="6" spans="1:2" ht="16.5" thickBot="1" x14ac:dyDescent="0.3">
      <c r="A6" s="320" t="s">
        <v>141</v>
      </c>
      <c r="B6" s="321">
        <v>44000</v>
      </c>
    </row>
    <row r="7" spans="1:2" ht="16.5" thickBot="1" x14ac:dyDescent="0.3">
      <c r="A7" s="320" t="s">
        <v>560</v>
      </c>
      <c r="B7" s="321">
        <v>60000</v>
      </c>
    </row>
    <row r="8" spans="1:2" ht="16.5" thickBot="1" x14ac:dyDescent="0.3">
      <c r="A8" s="320" t="s">
        <v>561</v>
      </c>
      <c r="B8" s="321">
        <v>50000</v>
      </c>
    </row>
    <row r="9" spans="1:2" ht="16.5" thickBot="1" x14ac:dyDescent="0.3">
      <c r="A9" s="320" t="s">
        <v>143</v>
      </c>
      <c r="B9" s="321">
        <v>60000</v>
      </c>
    </row>
    <row r="10" spans="1:2" ht="16.5" thickBot="1" x14ac:dyDescent="0.3">
      <c r="A10" s="320" t="s">
        <v>562</v>
      </c>
      <c r="B10" s="321">
        <v>16000</v>
      </c>
    </row>
    <row r="11" spans="1:2" ht="16.5" thickBot="1" x14ac:dyDescent="0.3">
      <c r="A11" s="320" t="s">
        <v>164</v>
      </c>
      <c r="B11" s="321">
        <v>60000</v>
      </c>
    </row>
    <row r="12" spans="1:2" ht="16.5" thickBot="1" x14ac:dyDescent="0.3">
      <c r="A12" s="320" t="s">
        <v>563</v>
      </c>
      <c r="B12" s="321">
        <v>20000</v>
      </c>
    </row>
    <row r="13" spans="1:2" ht="19.5" thickBot="1" x14ac:dyDescent="0.3">
      <c r="A13" s="320" t="s">
        <v>564</v>
      </c>
      <c r="B13" s="322" t="s">
        <v>181</v>
      </c>
    </row>
    <row r="15" spans="1:2" ht="15.75" x14ac:dyDescent="0.25">
      <c r="A15" s="514" t="s">
        <v>565</v>
      </c>
      <c r="B15" s="514"/>
    </row>
    <row r="16" spans="1:2" ht="15.75" x14ac:dyDescent="0.25">
      <c r="A16" s="514" t="s">
        <v>566</v>
      </c>
      <c r="B16" s="514"/>
    </row>
    <row r="17" spans="1:3" ht="15.75" x14ac:dyDescent="0.25">
      <c r="A17" s="514" t="s">
        <v>567</v>
      </c>
      <c r="B17" s="514"/>
    </row>
    <row r="18" spans="1:3" ht="15.75" x14ac:dyDescent="0.25">
      <c r="A18" s="515" t="s">
        <v>568</v>
      </c>
      <c r="B18" s="515"/>
      <c r="C18" s="323"/>
    </row>
    <row r="19" spans="1:3" ht="15.75" x14ac:dyDescent="0.25">
      <c r="A19" s="515" t="s">
        <v>569</v>
      </c>
      <c r="B19" s="515"/>
    </row>
    <row r="20" spans="1:3" ht="15.75" x14ac:dyDescent="0.25">
      <c r="A20" s="323" t="s">
        <v>570</v>
      </c>
    </row>
    <row r="21" spans="1:3" ht="15.75" x14ac:dyDescent="0.25">
      <c r="A21" s="323" t="s">
        <v>571</v>
      </c>
    </row>
    <row r="22" spans="1:3" ht="15.75" x14ac:dyDescent="0.25">
      <c r="A22" s="323" t="s">
        <v>572</v>
      </c>
    </row>
    <row r="23" spans="1:3" ht="15.75" x14ac:dyDescent="0.25">
      <c r="A23" s="323" t="s">
        <v>573</v>
      </c>
    </row>
    <row r="24" spans="1:3" ht="15.75" x14ac:dyDescent="0.25">
      <c r="A24" s="323" t="s">
        <v>574</v>
      </c>
    </row>
    <row r="25" spans="1:3" ht="15.75" x14ac:dyDescent="0.25">
      <c r="A25" s="323" t="s">
        <v>575</v>
      </c>
    </row>
    <row r="26" spans="1:3" ht="15.75" x14ac:dyDescent="0.25">
      <c r="A26" s="323" t="s">
        <v>576</v>
      </c>
    </row>
    <row r="27" spans="1:3" ht="15.75" x14ac:dyDescent="0.25">
      <c r="A27" s="323" t="s">
        <v>577</v>
      </c>
    </row>
    <row r="28" spans="1:3" ht="15.75" x14ac:dyDescent="0.25">
      <c r="A28" s="514" t="s">
        <v>578</v>
      </c>
      <c r="B28" s="514"/>
    </row>
    <row r="29" spans="1:3" ht="15.75" x14ac:dyDescent="0.25">
      <c r="A29" s="515" t="s">
        <v>579</v>
      </c>
      <c r="B29" s="515"/>
      <c r="C29" s="323"/>
    </row>
    <row r="30" spans="1:3" ht="15.75" x14ac:dyDescent="0.25">
      <c r="A30" s="514" t="s">
        <v>580</v>
      </c>
      <c r="B30" s="514"/>
    </row>
    <row r="31" spans="1:3" ht="15.75" x14ac:dyDescent="0.25">
      <c r="A31" s="515" t="s">
        <v>581</v>
      </c>
      <c r="B31" s="515"/>
      <c r="C31" s="323"/>
    </row>
    <row r="32" spans="1:3" ht="15.75" x14ac:dyDescent="0.25">
      <c r="A32" s="514" t="s">
        <v>582</v>
      </c>
      <c r="B32" s="514"/>
    </row>
    <row r="33" spans="1:2" ht="15.75" x14ac:dyDescent="0.25">
      <c r="A33" s="514" t="s">
        <v>583</v>
      </c>
      <c r="B33" s="514"/>
    </row>
    <row r="34" spans="1:2" ht="15.75" x14ac:dyDescent="0.25">
      <c r="A34" s="514" t="s">
        <v>584</v>
      </c>
      <c r="B34" s="514"/>
    </row>
    <row r="35" spans="1:2" ht="15.75" x14ac:dyDescent="0.25">
      <c r="A35" s="514" t="s">
        <v>585</v>
      </c>
      <c r="B35" s="514"/>
    </row>
  </sheetData>
  <mergeCells count="13">
    <mergeCell ref="A28:B28"/>
    <mergeCell ref="A15:B15"/>
    <mergeCell ref="A16:B16"/>
    <mergeCell ref="A17:B17"/>
    <mergeCell ref="A18:B18"/>
    <mergeCell ref="A19:B19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5645-5E7B-4A64-8A6B-BCD0CCE1B794}">
  <dimension ref="A1:N136"/>
  <sheetViews>
    <sheetView tabSelected="1" zoomScale="120" zoomScaleNormal="120" workbookViewId="0"/>
  </sheetViews>
  <sheetFormatPr defaultColWidth="32.140625" defaultRowHeight="15" x14ac:dyDescent="0.25"/>
  <cols>
    <col min="1" max="1" width="50.85546875" style="187" customWidth="1"/>
    <col min="2" max="2" width="11" style="187" bestFit="1" customWidth="1"/>
    <col min="3" max="5" width="10.42578125" style="187" customWidth="1"/>
    <col min="6" max="6" width="3.7109375" style="187" customWidth="1"/>
    <col min="7" max="7" width="18.7109375" style="187" customWidth="1"/>
    <col min="8" max="8" width="17.7109375" style="187" customWidth="1"/>
    <col min="9" max="9" width="1.5703125" style="187" customWidth="1"/>
    <col min="10" max="10" width="13.7109375" style="187" customWidth="1"/>
    <col min="11" max="11" width="13.85546875" style="187" customWidth="1"/>
    <col min="12" max="12" width="3.42578125" style="187" customWidth="1"/>
    <col min="13" max="14" width="12.42578125" style="187" customWidth="1"/>
    <col min="15" max="15" width="7.85546875" style="187" customWidth="1"/>
    <col min="16" max="16384" width="32.140625" style="187"/>
  </cols>
  <sheetData>
    <row r="1" spans="1:14" ht="15.75" thickBot="1" x14ac:dyDescent="0.3">
      <c r="A1" s="395"/>
      <c r="D1" s="517" t="s">
        <v>129</v>
      </c>
      <c r="E1" s="517"/>
      <c r="F1" s="517"/>
      <c r="G1" s="517"/>
      <c r="H1" s="517"/>
      <c r="I1" s="517"/>
      <c r="J1" s="517"/>
      <c r="K1" s="517"/>
      <c r="L1" s="517"/>
      <c r="M1" s="517"/>
      <c r="N1" s="517"/>
    </row>
    <row r="2" spans="1:14" ht="16.5" thickBot="1" x14ac:dyDescent="0.3">
      <c r="A2" s="318" t="s">
        <v>586</v>
      </c>
      <c r="B2" s="319">
        <f>+'ασκηση στη λογιστική'!B3</f>
        <v>100000</v>
      </c>
    </row>
    <row r="3" spans="1:14" ht="16.5" thickBot="1" x14ac:dyDescent="0.3">
      <c r="A3" s="320" t="s">
        <v>587</v>
      </c>
      <c r="B3" s="319">
        <f>+'ασκηση στη λογιστική'!B4</f>
        <v>40000</v>
      </c>
      <c r="D3" s="518" t="str">
        <f>A2</f>
        <v>Μηχανήματα (12)</v>
      </c>
      <c r="E3" s="518"/>
      <c r="G3" s="208" t="str">
        <f>A3</f>
        <v>Έπιπλα και λοιπός εξοπλισμός (14)</v>
      </c>
      <c r="H3" s="208"/>
      <c r="J3" s="518" t="str">
        <f>A4</f>
        <v>Γραμμάτια Εισπρακτέα (31)</v>
      </c>
      <c r="K3" s="518"/>
      <c r="M3" s="518" t="str">
        <f>A5</f>
        <v>Πελάτες(30)</v>
      </c>
      <c r="N3" s="518"/>
    </row>
    <row r="4" spans="1:14" ht="16.5" thickBot="1" x14ac:dyDescent="0.3">
      <c r="A4" s="320" t="s">
        <v>588</v>
      </c>
      <c r="B4" s="319">
        <f>+'ασκηση στη λογιστική'!B5</f>
        <v>30000</v>
      </c>
      <c r="D4" s="324">
        <f>B2</f>
        <v>100000</v>
      </c>
      <c r="E4" s="325">
        <f>B92</f>
        <v>20000</v>
      </c>
      <c r="G4" s="324">
        <f>B3</f>
        <v>40000</v>
      </c>
      <c r="H4" s="325">
        <f>C95</f>
        <v>10000</v>
      </c>
      <c r="J4" s="326">
        <f>B4</f>
        <v>30000</v>
      </c>
      <c r="K4" s="219"/>
      <c r="M4" s="326">
        <f>B5</f>
        <v>44000</v>
      </c>
      <c r="N4" s="219"/>
    </row>
    <row r="5" spans="1:14" ht="16.5" thickBot="1" x14ac:dyDescent="0.3">
      <c r="A5" s="320" t="s">
        <v>589</v>
      </c>
      <c r="B5" s="319">
        <f>+'ασκηση στη λογιστική'!B6</f>
        <v>44000</v>
      </c>
      <c r="D5" s="187">
        <f>SUM(D4)</f>
        <v>100000</v>
      </c>
      <c r="E5" s="221">
        <f>SUM(E4)</f>
        <v>20000</v>
      </c>
      <c r="G5" s="187">
        <f>SUM(G4)</f>
        <v>40000</v>
      </c>
      <c r="H5" s="221">
        <f>SUM(H4)</f>
        <v>10000</v>
      </c>
      <c r="J5" s="208">
        <f>B70</f>
        <v>29000</v>
      </c>
      <c r="K5" s="327"/>
      <c r="M5" s="187">
        <f>B59</f>
        <v>200</v>
      </c>
      <c r="N5" s="221"/>
    </row>
    <row r="6" spans="1:14" ht="16.5" thickBot="1" x14ac:dyDescent="0.3">
      <c r="A6" s="320" t="s">
        <v>590</v>
      </c>
      <c r="B6" s="319">
        <f>+'ασκηση στη λογιστική'!B7</f>
        <v>60000</v>
      </c>
      <c r="E6" s="221"/>
      <c r="H6" s="221"/>
      <c r="J6" s="187">
        <f>SUM(J4:J5)</f>
        <v>59000</v>
      </c>
      <c r="K6" s="221"/>
      <c r="M6" s="208">
        <f>B64</f>
        <v>20000</v>
      </c>
      <c r="N6" s="327"/>
    </row>
    <row r="7" spans="1:14" ht="16.5" thickBot="1" x14ac:dyDescent="0.3">
      <c r="A7" s="320" t="s">
        <v>591</v>
      </c>
      <c r="B7" s="319">
        <f>+'ασκηση στη λογιστική'!B8</f>
        <v>50000</v>
      </c>
      <c r="E7" s="221"/>
      <c r="H7" s="221"/>
      <c r="K7" s="221"/>
      <c r="M7" s="187">
        <f>SUM(M4:M6)</f>
        <v>64200</v>
      </c>
      <c r="N7" s="221"/>
    </row>
    <row r="8" spans="1:14" ht="16.5" thickBot="1" x14ac:dyDescent="0.3">
      <c r="A8" s="320" t="s">
        <v>592</v>
      </c>
      <c r="B8" s="319">
        <f>+'ασκηση στη λογιστική'!B9</f>
        <v>60000</v>
      </c>
      <c r="E8" s="221"/>
      <c r="H8" s="221"/>
      <c r="K8" s="221"/>
      <c r="N8" s="221"/>
    </row>
    <row r="9" spans="1:14" ht="16.5" thickBot="1" x14ac:dyDescent="0.3">
      <c r="A9" s="320" t="s">
        <v>593</v>
      </c>
      <c r="B9" s="319">
        <f>+'ασκηση στη λογιστική'!B10</f>
        <v>16000</v>
      </c>
    </row>
    <row r="10" spans="1:14" ht="16.5" thickBot="1" x14ac:dyDescent="0.3">
      <c r="A10" s="320" t="s">
        <v>594</v>
      </c>
      <c r="B10" s="319">
        <f>+'ασκηση στη λογιστική'!B11</f>
        <v>60000</v>
      </c>
      <c r="D10" s="518" t="str">
        <f>A6</f>
        <v>Εμπορεύματα (20)</v>
      </c>
      <c r="E10" s="518"/>
      <c r="G10" s="518" t="str">
        <f>A7</f>
        <v>Καταθέσεις Όψεως (38.03)</v>
      </c>
      <c r="H10" s="518"/>
      <c r="J10" s="518" t="str">
        <f>A8</f>
        <v>Ταμείο (38.00)</v>
      </c>
      <c r="K10" s="518"/>
      <c r="M10" s="208" t="str">
        <f>A9</f>
        <v>Γραμμάτια Πληρωτέα (51)</v>
      </c>
      <c r="N10" s="208"/>
    </row>
    <row r="11" spans="1:14" ht="16.5" thickBot="1" x14ac:dyDescent="0.3">
      <c r="A11" s="320" t="s">
        <v>595</v>
      </c>
      <c r="B11" s="319">
        <f>+'ασκηση στη λογιστική'!B12</f>
        <v>20000</v>
      </c>
      <c r="D11" s="326">
        <f>B6</f>
        <v>60000</v>
      </c>
      <c r="E11" s="219"/>
      <c r="G11" s="326">
        <f>B7</f>
        <v>50000</v>
      </c>
      <c r="H11" s="219">
        <f>C75</f>
        <v>2200</v>
      </c>
      <c r="J11" s="326">
        <f>B8</f>
        <v>60000</v>
      </c>
      <c r="K11" s="219">
        <f>C56</f>
        <v>2000</v>
      </c>
      <c r="N11" s="328">
        <f>B9</f>
        <v>16000</v>
      </c>
    </row>
    <row r="12" spans="1:14" ht="19.5" thickBot="1" x14ac:dyDescent="0.3">
      <c r="A12" s="320" t="s">
        <v>596</v>
      </c>
      <c r="B12" s="322" t="s">
        <v>181</v>
      </c>
      <c r="D12" s="208">
        <f>B46</f>
        <v>80000</v>
      </c>
      <c r="E12" s="327"/>
      <c r="G12" s="208">
        <f>B67</f>
        <v>3000</v>
      </c>
      <c r="H12" s="327"/>
      <c r="J12" s="187">
        <f>B63</f>
        <v>50000</v>
      </c>
      <c r="K12" s="221">
        <f>C68</f>
        <v>3000</v>
      </c>
      <c r="M12" s="208"/>
      <c r="N12" s="327">
        <f>C49</f>
        <v>45000</v>
      </c>
    </row>
    <row r="13" spans="1:14" x14ac:dyDescent="0.25">
      <c r="D13" s="187">
        <f>SUM(D11:D12)</f>
        <v>140000</v>
      </c>
      <c r="E13" s="221">
        <f>+C105</f>
        <v>140000</v>
      </c>
      <c r="G13" s="187">
        <f>SUM(G11:G12)</f>
        <v>53000</v>
      </c>
      <c r="H13" s="221">
        <f>SUM(H11:H12)</f>
        <v>2200</v>
      </c>
      <c r="K13" s="221">
        <f>C79</f>
        <v>1800</v>
      </c>
      <c r="N13" s="221">
        <f>SUM(N11:N12)</f>
        <v>61000</v>
      </c>
    </row>
    <row r="14" spans="1:14" x14ac:dyDescent="0.25">
      <c r="D14" s="187">
        <f>+B106</f>
        <v>85100</v>
      </c>
      <c r="E14" s="221"/>
      <c r="H14" s="221"/>
      <c r="J14" s="208"/>
      <c r="K14" s="327">
        <f>C83</f>
        <v>300</v>
      </c>
      <c r="N14" s="221"/>
    </row>
    <row r="15" spans="1:14" x14ac:dyDescent="0.25">
      <c r="D15" s="187">
        <f>SUM(D13:D14)</f>
        <v>225100</v>
      </c>
      <c r="E15" s="221">
        <f>SUM(E13:E14)</f>
        <v>140000</v>
      </c>
      <c r="H15" s="221"/>
      <c r="J15" s="187">
        <f>SUM(J11:J14)</f>
        <v>110000</v>
      </c>
      <c r="K15" s="221">
        <f>SUM(K11:K14)</f>
        <v>7100</v>
      </c>
      <c r="N15" s="221"/>
    </row>
    <row r="16" spans="1:14" x14ac:dyDescent="0.25">
      <c r="A16" s="517" t="s">
        <v>597</v>
      </c>
      <c r="B16" s="517"/>
    </row>
    <row r="17" spans="1:14" x14ac:dyDescent="0.25">
      <c r="A17" s="187" t="s">
        <v>274</v>
      </c>
      <c r="D17" s="208" t="str">
        <f>A10</f>
        <v>Προμηθευτές (50)</v>
      </c>
      <c r="E17" s="208"/>
      <c r="G17" s="208" t="str">
        <f>A11</f>
        <v>Δάνεια Τραπεζών (βραχυπρόθεσμα) (52)</v>
      </c>
      <c r="H17" s="208"/>
      <c r="J17" s="518" t="str">
        <f>A12</f>
        <v>Κεφάλαιο (40,41,42,43)</v>
      </c>
      <c r="K17" s="518"/>
      <c r="M17" s="208" t="str">
        <f>A47</f>
        <v>ΤΟΚΟΙ ΕΞΟΔΑ (65)</v>
      </c>
      <c r="N17" s="208"/>
    </row>
    <row r="18" spans="1:14" x14ac:dyDescent="0.25">
      <c r="E18" s="328">
        <f>B10</f>
        <v>60000</v>
      </c>
      <c r="G18" s="229"/>
      <c r="H18" s="329">
        <f>B11</f>
        <v>20000</v>
      </c>
      <c r="J18" s="229"/>
      <c r="K18" s="329">
        <f>B38</f>
        <v>288000</v>
      </c>
      <c r="M18" s="229">
        <f>B47</f>
        <v>5000</v>
      </c>
      <c r="N18" s="325"/>
    </row>
    <row r="19" spans="1:14" x14ac:dyDescent="0.25">
      <c r="A19" s="187" t="str">
        <f>A2</f>
        <v>Μηχανήματα (12)</v>
      </c>
      <c r="B19" s="187">
        <f>B2</f>
        <v>100000</v>
      </c>
      <c r="D19" s="208"/>
      <c r="E19" s="327">
        <f>C48</f>
        <v>40000</v>
      </c>
      <c r="H19" s="221">
        <f>SUM(H18)</f>
        <v>20000</v>
      </c>
      <c r="K19" s="221">
        <f>SUM(K18)</f>
        <v>288000</v>
      </c>
      <c r="M19" s="187">
        <f>SUM(M18)</f>
        <v>5000</v>
      </c>
      <c r="N19" s="221"/>
    </row>
    <row r="20" spans="1:14" x14ac:dyDescent="0.25">
      <c r="A20" s="187" t="str">
        <f t="shared" ref="A20:B25" si="0">A3</f>
        <v>Έπιπλα και λοιπός εξοπλισμός (14)</v>
      </c>
      <c r="B20" s="187">
        <f t="shared" si="0"/>
        <v>40000</v>
      </c>
      <c r="E20" s="221">
        <f>SUM(E18:E19)</f>
        <v>100000</v>
      </c>
      <c r="H20" s="221"/>
      <c r="K20" s="221"/>
      <c r="N20" s="221"/>
    </row>
    <row r="21" spans="1:14" x14ac:dyDescent="0.25">
      <c r="A21" s="187" t="str">
        <f t="shared" si="0"/>
        <v>Γραμμάτια Εισπρακτέα (31)</v>
      </c>
      <c r="B21" s="187">
        <f t="shared" si="0"/>
        <v>30000</v>
      </c>
      <c r="E21" s="221"/>
      <c r="H21" s="221"/>
      <c r="K21" s="221"/>
      <c r="N21" s="221"/>
    </row>
    <row r="22" spans="1:14" x14ac:dyDescent="0.25">
      <c r="A22" s="187" t="str">
        <f t="shared" si="0"/>
        <v>Πελάτες(30)</v>
      </c>
      <c r="B22" s="187">
        <f t="shared" si="0"/>
        <v>44000</v>
      </c>
      <c r="E22" s="221"/>
      <c r="H22" s="221"/>
      <c r="K22" s="221"/>
      <c r="N22" s="221"/>
    </row>
    <row r="23" spans="1:14" x14ac:dyDescent="0.25">
      <c r="A23" s="187" t="str">
        <f t="shared" si="0"/>
        <v>Εμπορεύματα (20)</v>
      </c>
      <c r="B23" s="187">
        <f t="shared" si="0"/>
        <v>60000</v>
      </c>
    </row>
    <row r="24" spans="1:14" x14ac:dyDescent="0.25">
      <c r="A24" s="187" t="str">
        <f t="shared" si="0"/>
        <v>Καταθέσεις Όψεως (38.03)</v>
      </c>
      <c r="B24" s="187">
        <f t="shared" si="0"/>
        <v>50000</v>
      </c>
      <c r="D24" s="208" t="str">
        <f>A55</f>
        <v>Παροχες Τριτων (62)</v>
      </c>
      <c r="E24" s="208"/>
      <c r="G24" s="518" t="str">
        <f>A60</f>
        <v>Εσοδα Τόκων (76)</v>
      </c>
      <c r="H24" s="518"/>
      <c r="J24" s="518" t="str">
        <f>A65</f>
        <v>Πωλησεις Εμπορευμάτων (70)</v>
      </c>
      <c r="K24" s="518"/>
      <c r="M24" s="518" t="str">
        <f>+A104</f>
        <v>ΚΟΣΤΟΣ ΠΩΛΗΘΕΝΤΩΝ</v>
      </c>
      <c r="N24" s="518"/>
    </row>
    <row r="25" spans="1:14" x14ac:dyDescent="0.25">
      <c r="A25" s="187" t="str">
        <f t="shared" si="0"/>
        <v>Ταμείο (38.00)</v>
      </c>
      <c r="B25" s="187">
        <f t="shared" si="0"/>
        <v>60000</v>
      </c>
      <c r="D25" s="187">
        <f>B55</f>
        <v>2000</v>
      </c>
      <c r="E25" s="219"/>
      <c r="H25" s="219">
        <f>C60</f>
        <v>200</v>
      </c>
      <c r="K25" s="219">
        <f>C65</f>
        <v>70000</v>
      </c>
      <c r="M25" s="187">
        <f>+B104</f>
        <v>140000</v>
      </c>
      <c r="N25" s="219">
        <f>+C107</f>
        <v>85100</v>
      </c>
    </row>
    <row r="26" spans="1:14" x14ac:dyDescent="0.25">
      <c r="D26" s="208">
        <f>B74</f>
        <v>2200</v>
      </c>
      <c r="E26" s="327"/>
      <c r="G26" s="208"/>
      <c r="H26" s="327">
        <f>C71</f>
        <v>1000</v>
      </c>
      <c r="J26" s="208"/>
      <c r="K26" s="327">
        <f>C72</f>
        <v>28000</v>
      </c>
      <c r="M26" s="208"/>
      <c r="N26" s="327"/>
    </row>
    <row r="27" spans="1:14" ht="15.75" thickBot="1" x14ac:dyDescent="0.3">
      <c r="A27" s="326" t="s">
        <v>485</v>
      </c>
      <c r="B27" s="330">
        <f>SUM(B19:B26)</f>
        <v>384000</v>
      </c>
      <c r="D27" s="187">
        <f>SUM(D25:D26)</f>
        <v>4200</v>
      </c>
      <c r="E27" s="221"/>
      <c r="H27" s="221">
        <f>SUM(H25:H26)</f>
        <v>1200</v>
      </c>
      <c r="K27" s="221">
        <f>SUM(K25:K26)</f>
        <v>98000</v>
      </c>
      <c r="M27" s="187">
        <f>+M25-N25</f>
        <v>54900</v>
      </c>
      <c r="N27" s="221"/>
    </row>
    <row r="28" spans="1:14" ht="15.75" thickTop="1" x14ac:dyDescent="0.25">
      <c r="E28" s="221"/>
      <c r="H28" s="221"/>
      <c r="K28" s="221"/>
      <c r="N28" s="221"/>
    </row>
    <row r="29" spans="1:14" x14ac:dyDescent="0.25">
      <c r="A29" s="187" t="s">
        <v>486</v>
      </c>
      <c r="E29" s="221"/>
      <c r="H29" s="221"/>
      <c r="K29" s="221"/>
      <c r="N29" s="221"/>
    </row>
    <row r="31" spans="1:14" x14ac:dyDescent="0.25">
      <c r="A31" s="187" t="str">
        <f>A9</f>
        <v>Γραμμάτια Πληρωτέα (51)</v>
      </c>
      <c r="B31" s="187">
        <f>B9</f>
        <v>16000</v>
      </c>
      <c r="D31" s="518" t="str">
        <f>A78</f>
        <v>Αμοιβές Τρίτων (61)</v>
      </c>
      <c r="E31" s="518"/>
      <c r="G31" s="518" t="str">
        <f>A82</f>
        <v>Έκτακτα Έξοδα (81)</v>
      </c>
      <c r="H31" s="518"/>
      <c r="J31" s="518" t="str">
        <f>A92</f>
        <v>Αποσβέσεις (66)</v>
      </c>
      <c r="K31" s="518"/>
    </row>
    <row r="32" spans="1:14" x14ac:dyDescent="0.25">
      <c r="A32" s="187" t="str">
        <f t="shared" ref="A32:B33" si="1">A10</f>
        <v>Προμηθευτές (50)</v>
      </c>
      <c r="B32" s="187">
        <f t="shared" si="1"/>
        <v>60000</v>
      </c>
      <c r="D32" s="229">
        <f>B78</f>
        <v>1800</v>
      </c>
      <c r="E32" s="325"/>
      <c r="G32" s="229">
        <f>B82</f>
        <v>300</v>
      </c>
      <c r="H32" s="325"/>
      <c r="J32" s="187">
        <f>B92</f>
        <v>20000</v>
      </c>
      <c r="K32" s="219"/>
    </row>
    <row r="33" spans="1:14" x14ac:dyDescent="0.25">
      <c r="A33" s="187" t="str">
        <f t="shared" si="1"/>
        <v>Δάνεια Τραπεζών (βραχυπρόθεσμα) (52)</v>
      </c>
      <c r="B33" s="187">
        <f t="shared" si="1"/>
        <v>20000</v>
      </c>
      <c r="D33" s="187">
        <f>SUM(D32)</f>
        <v>1800</v>
      </c>
      <c r="E33" s="221"/>
      <c r="G33" s="187">
        <f>SUM(G32)</f>
        <v>300</v>
      </c>
      <c r="H33" s="221"/>
      <c r="J33" s="208">
        <f>B94</f>
        <v>10000</v>
      </c>
      <c r="K33" s="327"/>
    </row>
    <row r="34" spans="1:14" x14ac:dyDescent="0.25">
      <c r="E34" s="221"/>
      <c r="H34" s="221"/>
      <c r="J34" s="187">
        <f>SUM(J32:J33)</f>
        <v>30000</v>
      </c>
      <c r="K34" s="221"/>
    </row>
    <row r="35" spans="1:14" ht="15.75" thickBot="1" x14ac:dyDescent="0.3">
      <c r="A35" s="187" t="s">
        <v>487</v>
      </c>
      <c r="B35" s="224">
        <f>SUM(B31:B34)</f>
        <v>96000</v>
      </c>
      <c r="E35" s="221"/>
      <c r="H35" s="221"/>
      <c r="K35" s="221"/>
    </row>
    <row r="36" spans="1:14" ht="15.75" thickTop="1" x14ac:dyDescent="0.25">
      <c r="E36" s="221"/>
      <c r="H36" s="221"/>
      <c r="K36" s="221"/>
    </row>
    <row r="37" spans="1:14" x14ac:dyDescent="0.25">
      <c r="A37" s="187" t="s">
        <v>513</v>
      </c>
    </row>
    <row r="38" spans="1:14" ht="15.75" thickBot="1" x14ac:dyDescent="0.3">
      <c r="A38" s="187" t="str">
        <f>A12</f>
        <v>Κεφάλαιο (40,41,42,43)</v>
      </c>
      <c r="B38" s="224">
        <f>B27-B35</f>
        <v>288000</v>
      </c>
    </row>
    <row r="39" spans="1:14" ht="15.75" thickTop="1" x14ac:dyDescent="0.25">
      <c r="G39" s="331" t="s">
        <v>627</v>
      </c>
      <c r="H39" s="331"/>
      <c r="I39" s="331"/>
      <c r="J39" s="332" t="s">
        <v>45</v>
      </c>
      <c r="K39" s="332" t="s">
        <v>46</v>
      </c>
      <c r="L39" s="332"/>
      <c r="M39" s="332" t="s">
        <v>271</v>
      </c>
      <c r="N39" s="332" t="s">
        <v>272</v>
      </c>
    </row>
    <row r="40" spans="1:14" ht="15.75" thickBot="1" x14ac:dyDescent="0.3">
      <c r="A40" s="326" t="s">
        <v>598</v>
      </c>
      <c r="B40" s="330">
        <f>B38+B35</f>
        <v>384000</v>
      </c>
      <c r="G40" s="187" t="str">
        <f>D3</f>
        <v>Μηχανήματα (12)</v>
      </c>
      <c r="J40" s="187">
        <f>D5</f>
        <v>100000</v>
      </c>
      <c r="K40" s="187">
        <f>E5</f>
        <v>20000</v>
      </c>
      <c r="M40" s="187">
        <f t="shared" ref="M40:M46" si="2">J40-K40</f>
        <v>80000</v>
      </c>
    </row>
    <row r="41" spans="1:14" ht="15.75" thickTop="1" x14ac:dyDescent="0.25">
      <c r="G41" s="187" t="str">
        <f>G3</f>
        <v>Έπιπλα και λοιπός εξοπλισμός (14)</v>
      </c>
      <c r="J41" s="187">
        <f>G5</f>
        <v>40000</v>
      </c>
      <c r="K41" s="187">
        <f>H5</f>
        <v>10000</v>
      </c>
      <c r="M41" s="187">
        <f t="shared" si="2"/>
        <v>30000</v>
      </c>
    </row>
    <row r="42" spans="1:14" x14ac:dyDescent="0.25">
      <c r="G42" s="187" t="str">
        <f>J3</f>
        <v>Γραμμάτια Εισπρακτέα (31)</v>
      </c>
      <c r="J42" s="187">
        <f>J6</f>
        <v>59000</v>
      </c>
      <c r="K42" s="187">
        <f>K6</f>
        <v>0</v>
      </c>
      <c r="M42" s="187">
        <f t="shared" si="2"/>
        <v>59000</v>
      </c>
    </row>
    <row r="43" spans="1:14" x14ac:dyDescent="0.25">
      <c r="G43" s="187" t="str">
        <f>M3</f>
        <v>Πελάτες(30)</v>
      </c>
      <c r="J43" s="187">
        <f>M7</f>
        <v>64200</v>
      </c>
      <c r="K43" s="187">
        <f>N7</f>
        <v>0</v>
      </c>
      <c r="M43" s="187">
        <f t="shared" si="2"/>
        <v>64200</v>
      </c>
    </row>
    <row r="44" spans="1:14" x14ac:dyDescent="0.25">
      <c r="A44" s="517" t="s">
        <v>133</v>
      </c>
      <c r="B44" s="517"/>
      <c r="C44" s="517"/>
      <c r="G44" s="187" t="str">
        <f>D10</f>
        <v>Εμπορεύματα (20)</v>
      </c>
      <c r="J44" s="187">
        <f>+D15</f>
        <v>225100</v>
      </c>
      <c r="K44" s="187">
        <f>+E15</f>
        <v>140000</v>
      </c>
      <c r="M44" s="187">
        <f t="shared" si="2"/>
        <v>85100</v>
      </c>
    </row>
    <row r="45" spans="1:14" x14ac:dyDescent="0.25">
      <c r="A45" s="187" t="s">
        <v>599</v>
      </c>
      <c r="B45" s="187" t="s">
        <v>41</v>
      </c>
      <c r="C45" s="221" t="s">
        <v>42</v>
      </c>
      <c r="G45" s="187" t="str">
        <f>G10</f>
        <v>Καταθέσεις Όψεως (38.03)</v>
      </c>
      <c r="J45" s="187">
        <f>G13</f>
        <v>53000</v>
      </c>
      <c r="K45" s="187">
        <f>H13</f>
        <v>2200</v>
      </c>
      <c r="M45" s="187">
        <f t="shared" si="2"/>
        <v>50800</v>
      </c>
    </row>
    <row r="46" spans="1:14" x14ac:dyDescent="0.25">
      <c r="A46" s="187" t="str">
        <f>D10</f>
        <v>Εμπορεύματα (20)</v>
      </c>
      <c r="B46" s="187">
        <v>80000</v>
      </c>
      <c r="C46" s="221"/>
      <c r="G46" s="187" t="str">
        <f>J10</f>
        <v>Ταμείο (38.00)</v>
      </c>
      <c r="J46" s="187">
        <f>J15</f>
        <v>110000</v>
      </c>
      <c r="K46" s="187">
        <f>K15</f>
        <v>7100</v>
      </c>
      <c r="M46" s="187">
        <f t="shared" si="2"/>
        <v>102900</v>
      </c>
    </row>
    <row r="47" spans="1:14" x14ac:dyDescent="0.25">
      <c r="A47" s="187" t="s">
        <v>600</v>
      </c>
      <c r="B47" s="187">
        <v>5000</v>
      </c>
      <c r="C47" s="221"/>
      <c r="G47" s="187" t="str">
        <f>M10</f>
        <v>Γραμμάτια Πληρωτέα (51)</v>
      </c>
      <c r="J47" s="187">
        <f>M13</f>
        <v>0</v>
      </c>
      <c r="K47" s="187">
        <f>N13</f>
        <v>61000</v>
      </c>
      <c r="N47" s="187">
        <f>K47-J47</f>
        <v>61000</v>
      </c>
    </row>
    <row r="48" spans="1:14" x14ac:dyDescent="0.25">
      <c r="A48" s="299" t="str">
        <f>A32</f>
        <v>Προμηθευτές (50)</v>
      </c>
      <c r="C48" s="221">
        <f>B46/2</f>
        <v>40000</v>
      </c>
      <c r="G48" s="187" t="str">
        <f>D17</f>
        <v>Προμηθευτές (50)</v>
      </c>
      <c r="J48" s="187">
        <f>D20</f>
        <v>0</v>
      </c>
      <c r="K48" s="187">
        <f>E20</f>
        <v>100000</v>
      </c>
      <c r="N48" s="187">
        <f>K48-J48</f>
        <v>100000</v>
      </c>
    </row>
    <row r="49" spans="1:14" x14ac:dyDescent="0.25">
      <c r="A49" s="299" t="str">
        <f>A31</f>
        <v>Γραμμάτια Πληρωτέα (51)</v>
      </c>
      <c r="C49" s="221">
        <v>45000</v>
      </c>
      <c r="G49" s="187" t="str">
        <f>G17</f>
        <v>Δάνεια Τραπεζών (βραχυπρόθεσμα) (52)</v>
      </c>
      <c r="J49" s="187">
        <f>G19</f>
        <v>0</v>
      </c>
      <c r="K49" s="187">
        <f>H19</f>
        <v>20000</v>
      </c>
      <c r="N49" s="187">
        <f>K49-J49</f>
        <v>20000</v>
      </c>
    </row>
    <row r="50" spans="1:14" ht="15.75" thickBot="1" x14ac:dyDescent="0.3">
      <c r="B50" s="224">
        <f>SUM(B46:B49)</f>
        <v>85000</v>
      </c>
      <c r="C50" s="333">
        <f>SUM(C48:C49)</f>
        <v>85000</v>
      </c>
      <c r="G50" s="187" t="str">
        <f>J17</f>
        <v>Κεφάλαιο (40,41,42,43)</v>
      </c>
      <c r="J50" s="187">
        <f>J19</f>
        <v>0</v>
      </c>
      <c r="K50" s="187">
        <f>K19</f>
        <v>288000</v>
      </c>
      <c r="N50" s="187">
        <f>K50-J50</f>
        <v>288000</v>
      </c>
    </row>
    <row r="51" spans="1:14" ht="30.75" customHeight="1" thickTop="1" x14ac:dyDescent="0.25">
      <c r="A51" s="519" t="s">
        <v>568</v>
      </c>
      <c r="B51" s="519"/>
      <c r="C51" s="519"/>
      <c r="G51" s="187" t="str">
        <f>M17</f>
        <v>ΤΟΚΟΙ ΕΞΟΔΑ (65)</v>
      </c>
      <c r="J51" s="187">
        <f>M19</f>
        <v>5000</v>
      </c>
      <c r="K51" s="187">
        <f>N19</f>
        <v>0</v>
      </c>
      <c r="M51" s="187">
        <f>J51-K51</f>
        <v>5000</v>
      </c>
    </row>
    <row r="52" spans="1:14" x14ac:dyDescent="0.25">
      <c r="A52" s="187" t="s">
        <v>601</v>
      </c>
      <c r="G52" s="187" t="str">
        <f>D24</f>
        <v>Παροχες Τριτων (62)</v>
      </c>
      <c r="J52" s="187">
        <f>D27</f>
        <v>4200</v>
      </c>
      <c r="K52" s="187">
        <f>E27</f>
        <v>0</v>
      </c>
      <c r="M52" s="187">
        <f>J52-K52</f>
        <v>4200</v>
      </c>
    </row>
    <row r="53" spans="1:14" x14ac:dyDescent="0.25">
      <c r="A53" s="187" t="s">
        <v>602</v>
      </c>
      <c r="G53" s="187" t="str">
        <f>G24</f>
        <v>Εσοδα Τόκων (76)</v>
      </c>
      <c r="J53" s="187">
        <f>G27</f>
        <v>0</v>
      </c>
      <c r="K53" s="187">
        <f>H27</f>
        <v>1200</v>
      </c>
      <c r="N53" s="187">
        <f>K53-J53</f>
        <v>1200</v>
      </c>
    </row>
    <row r="54" spans="1:14" x14ac:dyDescent="0.25">
      <c r="A54" s="208" t="s">
        <v>603</v>
      </c>
      <c r="B54" s="208"/>
      <c r="C54" s="208"/>
      <c r="G54" s="187" t="str">
        <f>J24</f>
        <v>Πωλησεις Εμπορευμάτων (70)</v>
      </c>
      <c r="J54" s="187">
        <f>J27</f>
        <v>0</v>
      </c>
      <c r="K54" s="187">
        <f>K27</f>
        <v>98000</v>
      </c>
      <c r="N54" s="187">
        <f>K54-J54</f>
        <v>98000</v>
      </c>
    </row>
    <row r="55" spans="1:14" x14ac:dyDescent="0.25">
      <c r="A55" s="187" t="s">
        <v>604</v>
      </c>
      <c r="B55" s="266">
        <v>2000</v>
      </c>
      <c r="C55" s="219"/>
      <c r="G55" s="187" t="str">
        <f>D31</f>
        <v>Αμοιβές Τρίτων (61)</v>
      </c>
      <c r="J55" s="187">
        <f>D33</f>
        <v>1800</v>
      </c>
      <c r="K55" s="187">
        <f>E33</f>
        <v>0</v>
      </c>
      <c r="M55" s="187">
        <f>J55-K55</f>
        <v>1800</v>
      </c>
    </row>
    <row r="56" spans="1:14" x14ac:dyDescent="0.25">
      <c r="A56" s="299" t="s">
        <v>54</v>
      </c>
      <c r="C56" s="221">
        <v>2000</v>
      </c>
      <c r="G56" s="187" t="str">
        <f>G31</f>
        <v>Έκτακτα Έξοδα (81)</v>
      </c>
      <c r="J56" s="187">
        <f>G33</f>
        <v>300</v>
      </c>
      <c r="K56" s="187">
        <f>H33</f>
        <v>0</v>
      </c>
      <c r="M56" s="187">
        <f>J56-K56</f>
        <v>300</v>
      </c>
    </row>
    <row r="57" spans="1:14" ht="15.75" thickBot="1" x14ac:dyDescent="0.3">
      <c r="B57" s="224">
        <f t="shared" ref="B57:C57" si="3">SUM(B55:B56)</f>
        <v>2000</v>
      </c>
      <c r="C57" s="333">
        <f t="shared" si="3"/>
        <v>2000</v>
      </c>
      <c r="G57" s="187" t="str">
        <f>+M24</f>
        <v>ΚΟΣΤΟΣ ΠΩΛΗΘΕΝΤΩΝ</v>
      </c>
      <c r="J57" s="187">
        <f>+M25</f>
        <v>140000</v>
      </c>
      <c r="K57" s="187">
        <f>+N25</f>
        <v>85100</v>
      </c>
      <c r="M57" s="187">
        <f>J57-K57</f>
        <v>54900</v>
      </c>
    </row>
    <row r="58" spans="1:14" ht="16.5" thickTop="1" x14ac:dyDescent="0.25">
      <c r="A58" s="334" t="s">
        <v>569</v>
      </c>
      <c r="B58" s="208"/>
      <c r="C58" s="208"/>
      <c r="G58" s="187" t="str">
        <f>J31</f>
        <v>Αποσβέσεις (66)</v>
      </c>
      <c r="J58" s="187">
        <f>J34</f>
        <v>30000</v>
      </c>
      <c r="K58" s="187">
        <f>K34</f>
        <v>0</v>
      </c>
      <c r="M58" s="187">
        <f>J58-K58</f>
        <v>30000</v>
      </c>
    </row>
    <row r="59" spans="1:14" ht="15.75" thickBot="1" x14ac:dyDescent="0.3">
      <c r="A59" s="187" t="s">
        <v>141</v>
      </c>
      <c r="B59" s="187">
        <v>200</v>
      </c>
      <c r="C59" s="219"/>
      <c r="J59" s="224">
        <f>SUM(J40:J58)</f>
        <v>832600</v>
      </c>
      <c r="K59" s="224">
        <f>SUM(K40:K58)</f>
        <v>832600</v>
      </c>
      <c r="M59" s="224">
        <f>SUM(M40:M58)</f>
        <v>568200</v>
      </c>
      <c r="N59" s="224">
        <f>SUM(N40:N58)</f>
        <v>568200</v>
      </c>
    </row>
    <row r="60" spans="1:14" ht="15.75" thickTop="1" x14ac:dyDescent="0.25">
      <c r="A60" s="299" t="s">
        <v>605</v>
      </c>
      <c r="C60" s="221">
        <v>200</v>
      </c>
    </row>
    <row r="61" spans="1:14" ht="15.75" thickBot="1" x14ac:dyDescent="0.3">
      <c r="B61" s="224">
        <f t="shared" ref="B61:C61" si="4">SUM(B59:B60)</f>
        <v>200</v>
      </c>
      <c r="C61" s="333">
        <f t="shared" si="4"/>
        <v>200</v>
      </c>
    </row>
    <row r="62" spans="1:14" ht="16.5" thickTop="1" x14ac:dyDescent="0.25">
      <c r="A62" s="334" t="s">
        <v>570</v>
      </c>
      <c r="B62" s="208"/>
      <c r="C62" s="208"/>
    </row>
    <row r="63" spans="1:14" x14ac:dyDescent="0.25">
      <c r="A63" s="187" t="s">
        <v>54</v>
      </c>
      <c r="B63" s="266">
        <v>50000</v>
      </c>
      <c r="C63" s="219"/>
      <c r="G63" s="187" t="s">
        <v>606</v>
      </c>
    </row>
    <row r="64" spans="1:14" x14ac:dyDescent="0.25">
      <c r="A64" s="187" t="s">
        <v>141</v>
      </c>
      <c r="B64" s="187">
        <f>C65-B63</f>
        <v>20000</v>
      </c>
      <c r="C64" s="221"/>
      <c r="G64" s="187" t="str">
        <f>G54</f>
        <v>Πωλησεις Εμπορευμάτων (70)</v>
      </c>
      <c r="J64" s="187">
        <f>N54</f>
        <v>98000</v>
      </c>
    </row>
    <row r="65" spans="1:10" x14ac:dyDescent="0.25">
      <c r="A65" s="299" t="s">
        <v>607</v>
      </c>
      <c r="C65" s="221">
        <v>70000</v>
      </c>
      <c r="G65" s="187" t="str">
        <f>A102</f>
        <v>Κόστος Πωληθέντων</v>
      </c>
      <c r="J65" s="208">
        <f>-B102</f>
        <v>-54900</v>
      </c>
    </row>
    <row r="66" spans="1:10" ht="36.75" customHeight="1" x14ac:dyDescent="0.25">
      <c r="A66" s="516" t="s">
        <v>609</v>
      </c>
      <c r="B66" s="516"/>
      <c r="C66" s="516"/>
      <c r="G66" s="187" t="s">
        <v>608</v>
      </c>
      <c r="J66" s="187">
        <f>SUM(J64:J65)</f>
        <v>43100</v>
      </c>
    </row>
    <row r="67" spans="1:10" x14ac:dyDescent="0.25">
      <c r="A67" s="187" t="s">
        <v>561</v>
      </c>
      <c r="B67" s="187">
        <v>3000</v>
      </c>
      <c r="G67" s="187" t="s">
        <v>610</v>
      </c>
      <c r="J67" s="187">
        <f>-SUM(H68:H71)</f>
        <v>-41000</v>
      </c>
    </row>
    <row r="68" spans="1:10" x14ac:dyDescent="0.25">
      <c r="A68" s="299" t="s">
        <v>611</v>
      </c>
      <c r="C68" s="187">
        <v>3000</v>
      </c>
      <c r="G68" s="187" t="str">
        <f>G55</f>
        <v>Αμοιβές Τρίτων (61)</v>
      </c>
      <c r="H68" s="187">
        <f>J55</f>
        <v>1800</v>
      </c>
    </row>
    <row r="69" spans="1:10" ht="15.75" x14ac:dyDescent="0.25">
      <c r="A69" s="335" t="s">
        <v>572</v>
      </c>
      <c r="B69" s="208"/>
      <c r="C69" s="208"/>
      <c r="G69" s="187" t="str">
        <f>G52</f>
        <v>Παροχες Τριτων (62)</v>
      </c>
      <c r="H69" s="187">
        <f>J52</f>
        <v>4200</v>
      </c>
    </row>
    <row r="70" spans="1:10" x14ac:dyDescent="0.25">
      <c r="A70" s="187" t="s">
        <v>559</v>
      </c>
      <c r="B70" s="187">
        <f>C71+C72</f>
        <v>29000</v>
      </c>
      <c r="G70" s="187" t="str">
        <f>G51</f>
        <v>ΤΟΚΟΙ ΕΞΟΔΑ (65)</v>
      </c>
      <c r="H70" s="187">
        <f>J51</f>
        <v>5000</v>
      </c>
    </row>
    <row r="71" spans="1:10" x14ac:dyDescent="0.25">
      <c r="A71" s="299" t="str">
        <f>A60</f>
        <v>Εσοδα Τόκων (76)</v>
      </c>
      <c r="C71" s="187">
        <v>1000</v>
      </c>
      <c r="G71" s="187" t="str">
        <f>G58</f>
        <v>Αποσβέσεις (66)</v>
      </c>
      <c r="H71" s="208">
        <f>J58</f>
        <v>30000</v>
      </c>
    </row>
    <row r="72" spans="1:10" x14ac:dyDescent="0.25">
      <c r="A72" s="299" t="str">
        <f>A65</f>
        <v>Πωλησεις Εμπορευμάτων (70)</v>
      </c>
      <c r="C72" s="187">
        <v>28000</v>
      </c>
      <c r="G72" s="187" t="s">
        <v>500</v>
      </c>
      <c r="J72" s="187">
        <f>H73</f>
        <v>1200</v>
      </c>
    </row>
    <row r="73" spans="1:10" ht="30.75" customHeight="1" x14ac:dyDescent="0.25">
      <c r="A73" s="516" t="s">
        <v>573</v>
      </c>
      <c r="B73" s="516"/>
      <c r="C73" s="516"/>
      <c r="G73" s="187" t="str">
        <f>G53</f>
        <v>Εσοδα Τόκων (76)</v>
      </c>
      <c r="H73" s="208">
        <f>K53</f>
        <v>1200</v>
      </c>
    </row>
    <row r="74" spans="1:10" x14ac:dyDescent="0.25">
      <c r="A74" s="187" t="s">
        <v>604</v>
      </c>
      <c r="B74" s="187">
        <v>2200</v>
      </c>
      <c r="J74" s="208"/>
    </row>
    <row r="75" spans="1:10" x14ac:dyDescent="0.25">
      <c r="A75" s="299" t="s">
        <v>561</v>
      </c>
      <c r="C75" s="187">
        <v>2200</v>
      </c>
      <c r="G75" s="187" t="s">
        <v>612</v>
      </c>
      <c r="J75" s="187">
        <f>SUM(J66:J74)</f>
        <v>3300</v>
      </c>
    </row>
    <row r="76" spans="1:10" x14ac:dyDescent="0.25">
      <c r="G76" s="187" t="s">
        <v>613</v>
      </c>
      <c r="J76" s="187">
        <f>-H77</f>
        <v>-300</v>
      </c>
    </row>
    <row r="77" spans="1:10" ht="29.25" customHeight="1" x14ac:dyDescent="0.25">
      <c r="A77" s="516" t="s">
        <v>574</v>
      </c>
      <c r="B77" s="516"/>
      <c r="C77" s="516"/>
      <c r="G77" s="187" t="str">
        <f>G56</f>
        <v>Έκτακτα Έξοδα (81)</v>
      </c>
      <c r="H77" s="187">
        <f>J56</f>
        <v>300</v>
      </c>
      <c r="J77" s="208"/>
    </row>
    <row r="78" spans="1:10" ht="15.75" thickBot="1" x14ac:dyDescent="0.3">
      <c r="A78" s="187" t="s">
        <v>614</v>
      </c>
      <c r="B78" s="187">
        <v>1800</v>
      </c>
      <c r="G78" s="187" t="s">
        <v>615</v>
      </c>
      <c r="J78" s="224">
        <f>SUM(J75:J77)</f>
        <v>3000</v>
      </c>
    </row>
    <row r="79" spans="1:10" ht="15.75" thickTop="1" x14ac:dyDescent="0.25">
      <c r="A79" s="299" t="s">
        <v>143</v>
      </c>
      <c r="C79" s="187">
        <f>B78</f>
        <v>1800</v>
      </c>
    </row>
    <row r="81" spans="1:3" ht="28.5" customHeight="1" x14ac:dyDescent="0.25">
      <c r="A81" s="516" t="s">
        <v>575</v>
      </c>
      <c r="B81" s="516"/>
      <c r="C81" s="516"/>
    </row>
    <row r="82" spans="1:3" x14ac:dyDescent="0.25">
      <c r="A82" s="187" t="s">
        <v>616</v>
      </c>
      <c r="B82" s="187">
        <v>300</v>
      </c>
    </row>
    <row r="83" spans="1:3" x14ac:dyDescent="0.25">
      <c r="A83" s="299" t="s">
        <v>617</v>
      </c>
      <c r="C83" s="187">
        <v>300</v>
      </c>
    </row>
    <row r="84" spans="1:3" ht="15.75" x14ac:dyDescent="0.25">
      <c r="A84" s="516" t="s">
        <v>576</v>
      </c>
      <c r="B84" s="516"/>
      <c r="C84" s="516"/>
    </row>
    <row r="90" spans="1:3" ht="33.75" customHeight="1" x14ac:dyDescent="0.25">
      <c r="A90" s="516" t="s">
        <v>618</v>
      </c>
      <c r="B90" s="516"/>
      <c r="C90" s="516"/>
    </row>
    <row r="91" spans="1:3" ht="31.5" customHeight="1" x14ac:dyDescent="0.25">
      <c r="A91" s="516" t="s">
        <v>579</v>
      </c>
      <c r="B91" s="516"/>
      <c r="C91" s="516"/>
    </row>
    <row r="92" spans="1:3" ht="14.25" customHeight="1" x14ac:dyDescent="0.25">
      <c r="A92" s="187" t="s">
        <v>619</v>
      </c>
      <c r="B92" s="187">
        <f>C93</f>
        <v>20000</v>
      </c>
    </row>
    <row r="93" spans="1:3" x14ac:dyDescent="0.25">
      <c r="A93" s="336" t="s">
        <v>153</v>
      </c>
      <c r="B93" s="208"/>
      <c r="C93" s="208">
        <f>D4*20%</f>
        <v>20000</v>
      </c>
    </row>
    <row r="94" spans="1:3" x14ac:dyDescent="0.25">
      <c r="A94" s="187" t="str">
        <f>A92</f>
        <v>Αποσβέσεις (66)</v>
      </c>
      <c r="B94" s="187">
        <f>G4*25%</f>
        <v>10000</v>
      </c>
    </row>
    <row r="95" spans="1:3" x14ac:dyDescent="0.25">
      <c r="A95" s="299" t="str">
        <f>G3</f>
        <v>Έπιπλα και λοιπός εξοπλισμός (14)</v>
      </c>
      <c r="C95" s="187">
        <f>B94</f>
        <v>10000</v>
      </c>
    </row>
    <row r="98" spans="1:3" ht="28.5" customHeight="1" x14ac:dyDescent="0.25">
      <c r="A98" s="516" t="s">
        <v>626</v>
      </c>
      <c r="B98" s="516"/>
      <c r="C98" s="516"/>
    </row>
    <row r="99" spans="1:3" x14ac:dyDescent="0.25">
      <c r="A99" s="187" t="s">
        <v>620</v>
      </c>
    </row>
    <row r="100" spans="1:3" x14ac:dyDescent="0.25">
      <c r="A100" s="187" t="s">
        <v>625</v>
      </c>
      <c r="B100" s="187">
        <f>D11+D12</f>
        <v>140000</v>
      </c>
    </row>
    <row r="101" spans="1:3" x14ac:dyDescent="0.25">
      <c r="A101" s="187" t="s">
        <v>621</v>
      </c>
      <c r="B101" s="187">
        <v>85100</v>
      </c>
    </row>
    <row r="102" spans="1:3" ht="15.75" thickBot="1" x14ac:dyDescent="0.3">
      <c r="A102" s="187" t="s">
        <v>622</v>
      </c>
      <c r="B102" s="224">
        <f>B100-B101</f>
        <v>54900</v>
      </c>
    </row>
    <row r="103" spans="1:3" ht="15.75" thickTop="1" x14ac:dyDescent="0.25"/>
    <row r="104" spans="1:3" x14ac:dyDescent="0.25">
      <c r="A104" s="187" t="s">
        <v>124</v>
      </c>
      <c r="B104" s="187">
        <f>+B100</f>
        <v>140000</v>
      </c>
    </row>
    <row r="105" spans="1:3" x14ac:dyDescent="0.25">
      <c r="A105" s="336" t="s">
        <v>108</v>
      </c>
      <c r="B105" s="208"/>
      <c r="C105" s="208">
        <v>140000</v>
      </c>
    </row>
    <row r="106" spans="1:3" x14ac:dyDescent="0.25">
      <c r="A106" s="187" t="s">
        <v>108</v>
      </c>
      <c r="B106" s="187">
        <f>+B101</f>
        <v>85100</v>
      </c>
    </row>
    <row r="107" spans="1:3" x14ac:dyDescent="0.25">
      <c r="A107" s="336" t="s">
        <v>124</v>
      </c>
      <c r="B107" s="208"/>
      <c r="C107" s="208">
        <f>+B106</f>
        <v>85100</v>
      </c>
    </row>
    <row r="109" spans="1:3" x14ac:dyDescent="0.25">
      <c r="A109" s="517" t="s">
        <v>623</v>
      </c>
      <c r="B109" s="517"/>
    </row>
    <row r="110" spans="1:3" x14ac:dyDescent="0.25">
      <c r="A110" s="187" t="s">
        <v>274</v>
      </c>
    </row>
    <row r="111" spans="1:3" x14ac:dyDescent="0.25">
      <c r="A111" s="187" t="str">
        <f>G40</f>
        <v>Μηχανήματα (12)</v>
      </c>
      <c r="B111" s="187">
        <f>M40</f>
        <v>80000</v>
      </c>
    </row>
    <row r="112" spans="1:3" x14ac:dyDescent="0.25">
      <c r="A112" s="187" t="str">
        <f t="shared" ref="A112:A117" si="5">G41</f>
        <v>Έπιπλα και λοιπός εξοπλισμός (14)</v>
      </c>
      <c r="B112" s="187">
        <f t="shared" ref="B112:B117" si="6">M41</f>
        <v>30000</v>
      </c>
    </row>
    <row r="113" spans="1:3" x14ac:dyDescent="0.25">
      <c r="A113" s="187" t="str">
        <f t="shared" si="5"/>
        <v>Γραμμάτια Εισπρακτέα (31)</v>
      </c>
      <c r="B113" s="187">
        <f t="shared" si="6"/>
        <v>59000</v>
      </c>
    </row>
    <row r="114" spans="1:3" x14ac:dyDescent="0.25">
      <c r="A114" s="187" t="str">
        <f t="shared" si="5"/>
        <v>Πελάτες(30)</v>
      </c>
      <c r="B114" s="187">
        <f t="shared" si="6"/>
        <v>64200</v>
      </c>
    </row>
    <row r="115" spans="1:3" x14ac:dyDescent="0.25">
      <c r="A115" s="187" t="str">
        <f t="shared" si="5"/>
        <v>Εμπορεύματα (20)</v>
      </c>
      <c r="B115" s="187">
        <f>B101</f>
        <v>85100</v>
      </c>
      <c r="C115" s="187" t="s">
        <v>431</v>
      </c>
    </row>
    <row r="116" spans="1:3" x14ac:dyDescent="0.25">
      <c r="A116" s="187" t="str">
        <f t="shared" si="5"/>
        <v>Καταθέσεις Όψεως (38.03)</v>
      </c>
      <c r="B116" s="187">
        <f t="shared" si="6"/>
        <v>50800</v>
      </c>
    </row>
    <row r="117" spans="1:3" x14ac:dyDescent="0.25">
      <c r="A117" s="187" t="str">
        <f t="shared" si="5"/>
        <v>Ταμείο (38.00)</v>
      </c>
      <c r="B117" s="187">
        <f t="shared" si="6"/>
        <v>102900</v>
      </c>
    </row>
    <row r="120" spans="1:3" ht="15.75" thickBot="1" x14ac:dyDescent="0.3">
      <c r="A120" s="326" t="s">
        <v>485</v>
      </c>
      <c r="B120" s="330">
        <f>SUM(B111:B119)</f>
        <v>472000</v>
      </c>
    </row>
    <row r="121" spans="1:3" ht="15.75" thickTop="1" x14ac:dyDescent="0.25"/>
    <row r="122" spans="1:3" x14ac:dyDescent="0.25">
      <c r="A122" s="187" t="s">
        <v>486</v>
      </c>
    </row>
    <row r="123" spans="1:3" x14ac:dyDescent="0.25">
      <c r="A123" s="187" t="str">
        <f>G47</f>
        <v>Γραμμάτια Πληρωτέα (51)</v>
      </c>
      <c r="B123" s="187">
        <f>N47</f>
        <v>61000</v>
      </c>
    </row>
    <row r="124" spans="1:3" x14ac:dyDescent="0.25">
      <c r="A124" s="187" t="str">
        <f t="shared" ref="A124:A125" si="7">G48</f>
        <v>Προμηθευτές (50)</v>
      </c>
      <c r="B124" s="187">
        <f t="shared" ref="B124:B125" si="8">N48</f>
        <v>100000</v>
      </c>
    </row>
    <row r="125" spans="1:3" x14ac:dyDescent="0.25">
      <c r="A125" s="187" t="str">
        <f t="shared" si="7"/>
        <v>Δάνεια Τραπεζών (βραχυπρόθεσμα) (52)</v>
      </c>
      <c r="B125" s="187">
        <f t="shared" si="8"/>
        <v>20000</v>
      </c>
    </row>
    <row r="128" spans="1:3" ht="15.75" thickBot="1" x14ac:dyDescent="0.3">
      <c r="A128" s="187" t="s">
        <v>487</v>
      </c>
      <c r="B128" s="224">
        <f>SUM(B123:B127)</f>
        <v>181000</v>
      </c>
    </row>
    <row r="129" spans="1:3" ht="15.75" thickTop="1" x14ac:dyDescent="0.25"/>
    <row r="130" spans="1:3" x14ac:dyDescent="0.25">
      <c r="A130" s="187" t="s">
        <v>513</v>
      </c>
    </row>
    <row r="131" spans="1:3" x14ac:dyDescent="0.25">
      <c r="A131" s="187" t="s">
        <v>564</v>
      </c>
      <c r="B131" s="187">
        <f>N50</f>
        <v>288000</v>
      </c>
    </row>
    <row r="132" spans="1:3" x14ac:dyDescent="0.25">
      <c r="A132" s="187" t="s">
        <v>628</v>
      </c>
      <c r="B132" s="187">
        <f>J78</f>
        <v>3000</v>
      </c>
      <c r="C132" s="187" t="s">
        <v>615</v>
      </c>
    </row>
    <row r="133" spans="1:3" ht="15.75" thickBot="1" x14ac:dyDescent="0.3">
      <c r="A133" s="187" t="s">
        <v>624</v>
      </c>
      <c r="B133" s="224">
        <f>SUM(B131:B132)</f>
        <v>291000</v>
      </c>
    </row>
    <row r="134" spans="1:3" ht="15.75" thickTop="1" x14ac:dyDescent="0.25"/>
    <row r="135" spans="1:3" ht="15.75" thickBot="1" x14ac:dyDescent="0.3">
      <c r="A135" s="326" t="s">
        <v>598</v>
      </c>
      <c r="B135" s="330">
        <f>B133+B128</f>
        <v>472000</v>
      </c>
    </row>
    <row r="136" spans="1:3" ht="15.75" thickTop="1" x14ac:dyDescent="0.25"/>
  </sheetData>
  <mergeCells count="26">
    <mergeCell ref="M24:N24"/>
    <mergeCell ref="D1:N1"/>
    <mergeCell ref="D3:E3"/>
    <mergeCell ref="J3:K3"/>
    <mergeCell ref="M3:N3"/>
    <mergeCell ref="D10:E10"/>
    <mergeCell ref="G10:H10"/>
    <mergeCell ref="J10:K10"/>
    <mergeCell ref="A81:C81"/>
    <mergeCell ref="A16:B16"/>
    <mergeCell ref="J17:K17"/>
    <mergeCell ref="G24:H24"/>
    <mergeCell ref="J24:K24"/>
    <mergeCell ref="D31:E31"/>
    <mergeCell ref="G31:H31"/>
    <mergeCell ref="J31:K31"/>
    <mergeCell ref="A44:C44"/>
    <mergeCell ref="A51:C51"/>
    <mergeCell ref="A66:C66"/>
    <mergeCell ref="A73:C73"/>
    <mergeCell ref="A77:C77"/>
    <mergeCell ref="A84:C84"/>
    <mergeCell ref="A90:C90"/>
    <mergeCell ref="A91:C91"/>
    <mergeCell ref="A98:C98"/>
    <mergeCell ref="A109:B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503B-93D2-472C-8D67-1667C41F0121}">
  <dimension ref="A1:G34"/>
  <sheetViews>
    <sheetView zoomScale="110" zoomScaleNormal="110" workbookViewId="0">
      <selection sqref="A1:B1"/>
    </sheetView>
  </sheetViews>
  <sheetFormatPr defaultRowHeight="15" x14ac:dyDescent="0.25"/>
  <cols>
    <col min="1" max="1" width="49.85546875" customWidth="1"/>
    <col min="2" max="2" width="13.85546875" bestFit="1" customWidth="1"/>
    <col min="3" max="3" width="33.85546875" customWidth="1"/>
    <col min="4" max="4" width="3.140625" customWidth="1"/>
    <col min="5" max="5" width="3.85546875" customWidth="1"/>
    <col min="6" max="6" width="55.140625" bestFit="1" customWidth="1"/>
    <col min="7" max="7" width="12.7109375" bestFit="1" customWidth="1"/>
  </cols>
  <sheetData>
    <row r="1" spans="1:7" ht="15.75" thickBot="1" x14ac:dyDescent="0.3">
      <c r="A1" s="397" t="s">
        <v>475</v>
      </c>
      <c r="B1" s="398"/>
    </row>
    <row r="2" spans="1:7" x14ac:dyDescent="0.25">
      <c r="A2" t="s">
        <v>665</v>
      </c>
      <c r="B2" s="10">
        <v>1000000</v>
      </c>
      <c r="C2" t="s">
        <v>664</v>
      </c>
      <c r="E2" s="12" t="s">
        <v>667</v>
      </c>
    </row>
    <row r="3" spans="1:7" x14ac:dyDescent="0.25">
      <c r="A3" s="1" t="s">
        <v>0</v>
      </c>
      <c r="B3" s="346">
        <v>-800000</v>
      </c>
    </row>
    <row r="4" spans="1:7" x14ac:dyDescent="0.25">
      <c r="A4" t="s">
        <v>1</v>
      </c>
      <c r="B4" s="27">
        <f>+B2+B3</f>
        <v>200000</v>
      </c>
      <c r="E4" s="12" t="s">
        <v>668</v>
      </c>
    </row>
    <row r="5" spans="1:7" x14ac:dyDescent="0.25">
      <c r="A5" t="s">
        <v>15</v>
      </c>
      <c r="B5" s="10">
        <v>10000</v>
      </c>
      <c r="F5" t="s">
        <v>669</v>
      </c>
    </row>
    <row r="6" spans="1:7" x14ac:dyDescent="0.25">
      <c r="A6" s="2" t="s">
        <v>2</v>
      </c>
      <c r="F6" t="s">
        <v>670</v>
      </c>
      <c r="G6" s="106">
        <f>+B4/B2</f>
        <v>0.2</v>
      </c>
    </row>
    <row r="7" spans="1:7" x14ac:dyDescent="0.25">
      <c r="A7" s="2" t="s">
        <v>3</v>
      </c>
      <c r="F7" t="s">
        <v>671</v>
      </c>
      <c r="G7" s="27">
        <f>+B14</f>
        <v>90000</v>
      </c>
    </row>
    <row r="8" spans="1:7" x14ac:dyDescent="0.25">
      <c r="A8" s="2" t="s">
        <v>4</v>
      </c>
      <c r="F8" t="s">
        <v>672</v>
      </c>
      <c r="G8" s="27">
        <f>+B16</f>
        <v>70000</v>
      </c>
    </row>
    <row r="9" spans="1:7" x14ac:dyDescent="0.25">
      <c r="A9" s="3" t="s">
        <v>16</v>
      </c>
      <c r="B9" s="10">
        <v>-120000</v>
      </c>
      <c r="C9" s="380" t="s">
        <v>9</v>
      </c>
      <c r="F9" t="s">
        <v>673</v>
      </c>
      <c r="G9" s="27">
        <f>+B19</f>
        <v>57000</v>
      </c>
    </row>
    <row r="10" spans="1:7" x14ac:dyDescent="0.25">
      <c r="A10" s="381" t="s">
        <v>5</v>
      </c>
      <c r="C10" t="s">
        <v>10</v>
      </c>
      <c r="F10" t="s">
        <v>674</v>
      </c>
      <c r="G10" s="27">
        <f>+B21</f>
        <v>40000</v>
      </c>
    </row>
    <row r="11" spans="1:7" x14ac:dyDescent="0.25">
      <c r="A11" s="381" t="s">
        <v>6</v>
      </c>
      <c r="C11" t="s">
        <v>11</v>
      </c>
      <c r="F11" t="s">
        <v>675</v>
      </c>
    </row>
    <row r="12" spans="1:7" x14ac:dyDescent="0.25">
      <c r="A12" s="381" t="s">
        <v>7</v>
      </c>
      <c r="C12" t="s">
        <v>12</v>
      </c>
      <c r="F12" t="s">
        <v>676</v>
      </c>
      <c r="G12" s="106">
        <f>+G10/B2</f>
        <v>0.04</v>
      </c>
    </row>
    <row r="13" spans="1:7" x14ac:dyDescent="0.25">
      <c r="A13" s="382" t="s">
        <v>8</v>
      </c>
      <c r="B13" s="24"/>
      <c r="F13" t="s">
        <v>677</v>
      </c>
    </row>
    <row r="14" spans="1:7" x14ac:dyDescent="0.25">
      <c r="A14" s="3" t="s">
        <v>13</v>
      </c>
      <c r="B14" s="27">
        <f>+B4+B5+B9</f>
        <v>90000</v>
      </c>
      <c r="C14" t="s">
        <v>14</v>
      </c>
      <c r="F14" t="s">
        <v>678</v>
      </c>
      <c r="G14" s="106">
        <f>+G10/ΙΣΟΛΟΓΙΣΜΟΣ!B32</f>
        <v>0.02</v>
      </c>
    </row>
    <row r="15" spans="1:7" x14ac:dyDescent="0.25">
      <c r="A15" s="383" t="s">
        <v>17</v>
      </c>
      <c r="B15" s="346">
        <v>-20000</v>
      </c>
      <c r="F15" t="s">
        <v>679</v>
      </c>
    </row>
    <row r="16" spans="1:7" x14ac:dyDescent="0.25">
      <c r="A16" s="3" t="s">
        <v>18</v>
      </c>
      <c r="B16" s="27">
        <f>+B14+B15</f>
        <v>70000</v>
      </c>
      <c r="C16" t="s">
        <v>19</v>
      </c>
      <c r="F16" t="s">
        <v>680</v>
      </c>
      <c r="G16" s="106">
        <f>+G10/ΙΣΟΛΟΓΙΣΜΟΣ!D11</f>
        <v>0.1</v>
      </c>
    </row>
    <row r="17" spans="1:7" x14ac:dyDescent="0.25">
      <c r="A17" s="381" t="s">
        <v>20</v>
      </c>
      <c r="B17" s="10">
        <v>2000</v>
      </c>
      <c r="C17" s="356" t="s">
        <v>22</v>
      </c>
      <c r="E17" s="12" t="s">
        <v>681</v>
      </c>
    </row>
    <row r="18" spans="1:7" x14ac:dyDescent="0.25">
      <c r="A18" s="382" t="s">
        <v>21</v>
      </c>
      <c r="B18" s="314">
        <v>-15000</v>
      </c>
      <c r="F18" t="s">
        <v>682</v>
      </c>
    </row>
    <row r="19" spans="1:7" x14ac:dyDescent="0.25">
      <c r="A19" s="3" t="s">
        <v>23</v>
      </c>
      <c r="B19" s="27">
        <f>+B16+B17+B18</f>
        <v>57000</v>
      </c>
      <c r="C19" t="s">
        <v>24</v>
      </c>
      <c r="F19" t="s">
        <v>683</v>
      </c>
      <c r="G19" s="165">
        <f>+ΙΣΟΛΟΓΙΣΜΟΣ!B30-ΙΣΟΛΟΓΙΣΜΟΣ!D18</f>
        <v>-100000</v>
      </c>
    </row>
    <row r="20" spans="1:7" x14ac:dyDescent="0.25">
      <c r="A20" s="5" t="s">
        <v>25</v>
      </c>
      <c r="B20" s="346">
        <v>-17000</v>
      </c>
      <c r="F20" t="s">
        <v>684</v>
      </c>
    </row>
    <row r="21" spans="1:7" x14ac:dyDescent="0.25">
      <c r="A21" s="3" t="s">
        <v>26</v>
      </c>
      <c r="B21" s="27">
        <f>+B19+B20</f>
        <v>40000</v>
      </c>
      <c r="C21" t="s">
        <v>27</v>
      </c>
      <c r="F21" t="s">
        <v>685</v>
      </c>
      <c r="G21" s="165">
        <f>+ΙΣΟΛΟΓΙΣΜΟΣ!B30-(ΙΣΟΛΟΓΙΣΜΟΣ!D18-ΙΣΟΛΟΓΙΣΜΟΣ!D21)</f>
        <v>200000</v>
      </c>
    </row>
    <row r="22" spans="1:7" x14ac:dyDescent="0.25">
      <c r="F22" t="s">
        <v>686</v>
      </c>
    </row>
    <row r="23" spans="1:7" x14ac:dyDescent="0.25">
      <c r="F23" t="s">
        <v>687</v>
      </c>
      <c r="G23" s="10">
        <f>+ΙΣΟΛΟΓΙΣΜΟΣ!B30/ΙΣΟΛΟΓΙΣΜΟΣ!D18</f>
        <v>0.90909090909090906</v>
      </c>
    </row>
    <row r="24" spans="1:7" x14ac:dyDescent="0.25">
      <c r="F24" t="s">
        <v>688</v>
      </c>
      <c r="G24">
        <f>ΙΣΟΛΟΓΙΣΜΟΣ!B30/(ΙΣΟΛΟΓΙΣΜΟΣ!D18-ΙΣΟΛΟΓΙΣΜΟΣ!D21)</f>
        <v>1.25</v>
      </c>
    </row>
    <row r="25" spans="1:7" x14ac:dyDescent="0.25">
      <c r="F25" t="s">
        <v>689</v>
      </c>
    </row>
    <row r="26" spans="1:7" x14ac:dyDescent="0.25">
      <c r="F26" t="s">
        <v>690</v>
      </c>
      <c r="G26" s="106">
        <f>(ΙΣΟΛΟΓΙΣΜΟΣ!B22+ΙΣΟΛΟΓΙΣΜΟΣ!B26+ΙΣΟΛΟΓΙΣΜΟΣ!B27)/ΙΣΟΛΟΓΙΣΜΟΣ!D18</f>
        <v>0.31818181818181818</v>
      </c>
    </row>
    <row r="27" spans="1:7" x14ac:dyDescent="0.25">
      <c r="F27" t="s">
        <v>691</v>
      </c>
      <c r="G27" s="106">
        <f>(ΙΣΟΛΟΓΙΣΜΟΣ!B22+ΙΣΟΛΟΓΙΣΜΟΣ!B26+ΙΣΟΛΟΓΙΣΜΟΣ!B27)/(ΙΣΟΛΟΓΙΣΜΟΣ!D18-ΙΣΟΛΟΓΙΣΜΟΣ!D21)</f>
        <v>0.4375</v>
      </c>
    </row>
    <row r="28" spans="1:7" x14ac:dyDescent="0.25">
      <c r="E28" s="12" t="s">
        <v>692</v>
      </c>
      <c r="F28" s="12"/>
    </row>
    <row r="29" spans="1:7" x14ac:dyDescent="0.25">
      <c r="F29" t="s">
        <v>694</v>
      </c>
      <c r="G29" s="347">
        <f>ΙΣΟΛΟΓΙΣΜΟΣ!D11/(ΙΣΟΛΟΓΙΣΜΟΣ!D16+ΙΣΟΛΟΓΙΣΜΟΣ!D21)</f>
        <v>0.5</v>
      </c>
    </row>
    <row r="30" spans="1:7" x14ac:dyDescent="0.25">
      <c r="F30" s="350" t="s">
        <v>693</v>
      </c>
      <c r="G30">
        <f>(ΙΣΟΛΟΓΙΣΜΟΣ!D16+ΙΣΟΛΟΓΙΣΜΟΣ!D21)/ΙΣΟΛΟΓΙΣΜΟΣ!D11</f>
        <v>2</v>
      </c>
    </row>
    <row r="31" spans="1:7" x14ac:dyDescent="0.25">
      <c r="F31" t="s">
        <v>695</v>
      </c>
      <c r="G31" s="106">
        <f>ΙΣΟΛΟΓΙΣΜΟΣ!D11/ΙΣΟΛΟΓΙΣΜΟΣ!B32</f>
        <v>0.2</v>
      </c>
    </row>
    <row r="32" spans="1:7" x14ac:dyDescent="0.25">
      <c r="E32" s="12" t="s">
        <v>696</v>
      </c>
    </row>
    <row r="33" spans="5:5" x14ac:dyDescent="0.25">
      <c r="E33" s="12" t="s">
        <v>697</v>
      </c>
    </row>
    <row r="34" spans="5:5" x14ac:dyDescent="0.25">
      <c r="E34" s="12" t="s">
        <v>698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4E52-D718-4CA0-AF0E-5558F90FCBBF}">
  <dimension ref="A1:I43"/>
  <sheetViews>
    <sheetView zoomScale="110" zoomScaleNormal="110" workbookViewId="0">
      <selection activeCell="A33" sqref="A33"/>
    </sheetView>
  </sheetViews>
  <sheetFormatPr defaultRowHeight="15" x14ac:dyDescent="0.25"/>
  <cols>
    <col min="1" max="1" width="55" bestFit="1" customWidth="1"/>
    <col min="2" max="2" width="63.28515625" bestFit="1" customWidth="1"/>
    <col min="3" max="3" width="28.7109375" bestFit="1" customWidth="1"/>
  </cols>
  <sheetData>
    <row r="1" spans="1:3" x14ac:dyDescent="0.25">
      <c r="A1" s="402" t="s">
        <v>28</v>
      </c>
      <c r="B1" s="402"/>
      <c r="C1" s="402"/>
    </row>
    <row r="2" spans="1:3" x14ac:dyDescent="0.25">
      <c r="A2" s="351" t="s">
        <v>29</v>
      </c>
    </row>
    <row r="3" spans="1:3" x14ac:dyDescent="0.25">
      <c r="A3" s="352" t="s">
        <v>30</v>
      </c>
      <c r="B3" s="14" t="s">
        <v>32</v>
      </c>
      <c r="C3" s="14" t="s">
        <v>33</v>
      </c>
    </row>
    <row r="4" spans="1:3" x14ac:dyDescent="0.25">
      <c r="A4" s="352" t="s">
        <v>31</v>
      </c>
    </row>
    <row r="6" spans="1:3" x14ac:dyDescent="0.25">
      <c r="A6" s="352" t="s">
        <v>34</v>
      </c>
    </row>
    <row r="7" spans="1:3" x14ac:dyDescent="0.25">
      <c r="A7" s="351" t="s">
        <v>35</v>
      </c>
      <c r="B7" s="15" t="s">
        <v>36</v>
      </c>
      <c r="C7" s="15" t="s">
        <v>37</v>
      </c>
    </row>
    <row r="10" spans="1:3" x14ac:dyDescent="0.25">
      <c r="A10" t="s">
        <v>38</v>
      </c>
    </row>
    <row r="11" spans="1:3" x14ac:dyDescent="0.25">
      <c r="A11" t="s">
        <v>39</v>
      </c>
    </row>
    <row r="14" spans="1:3" x14ac:dyDescent="0.25">
      <c r="A14" s="355" t="s">
        <v>40</v>
      </c>
    </row>
    <row r="16" spans="1:3" x14ac:dyDescent="0.25">
      <c r="A16" s="351" t="s">
        <v>41</v>
      </c>
      <c r="B16" s="353" t="s">
        <v>43</v>
      </c>
      <c r="C16" s="353" t="s">
        <v>45</v>
      </c>
    </row>
    <row r="17" spans="1:9" x14ac:dyDescent="0.25">
      <c r="A17" s="352" t="s">
        <v>42</v>
      </c>
      <c r="B17" s="354" t="s">
        <v>44</v>
      </c>
      <c r="C17" s="354" t="s">
        <v>46</v>
      </c>
    </row>
    <row r="20" spans="1:9" x14ac:dyDescent="0.25">
      <c r="A20" s="351" t="s">
        <v>29</v>
      </c>
      <c r="B20" s="351" t="s">
        <v>47</v>
      </c>
      <c r="C20" s="356" t="s">
        <v>48</v>
      </c>
    </row>
    <row r="21" spans="1:9" x14ac:dyDescent="0.25">
      <c r="A21" s="352" t="s">
        <v>30</v>
      </c>
      <c r="B21" s="356" t="s">
        <v>49</v>
      </c>
      <c r="C21" s="351" t="s">
        <v>50</v>
      </c>
    </row>
    <row r="22" spans="1:9" x14ac:dyDescent="0.25">
      <c r="A22" s="352" t="s">
        <v>31</v>
      </c>
      <c r="B22" s="356" t="s">
        <v>49</v>
      </c>
      <c r="C22" s="351" t="s">
        <v>50</v>
      </c>
    </row>
    <row r="23" spans="1:9" x14ac:dyDescent="0.25">
      <c r="A23" s="352" t="s">
        <v>34</v>
      </c>
      <c r="B23" s="356" t="s">
        <v>49</v>
      </c>
      <c r="C23" s="351" t="s">
        <v>50</v>
      </c>
    </row>
    <row r="24" spans="1:9" x14ac:dyDescent="0.25">
      <c r="A24" s="351" t="s">
        <v>35</v>
      </c>
      <c r="B24" s="351" t="s">
        <v>47</v>
      </c>
      <c r="C24" s="356" t="s">
        <v>48</v>
      </c>
    </row>
    <row r="26" spans="1:9" x14ac:dyDescent="0.25">
      <c r="A26" s="401" t="s">
        <v>699</v>
      </c>
      <c r="B26" s="401"/>
    </row>
    <row r="27" spans="1:9" x14ac:dyDescent="0.25">
      <c r="A27" s="400" t="s">
        <v>707</v>
      </c>
      <c r="B27" s="400"/>
    </row>
    <row r="28" spans="1:9" x14ac:dyDescent="0.25">
      <c r="A28" s="6" t="s">
        <v>41</v>
      </c>
      <c r="B28" s="7" t="s">
        <v>42</v>
      </c>
    </row>
    <row r="29" spans="1:9" x14ac:dyDescent="0.25">
      <c r="A29">
        <v>10000</v>
      </c>
      <c r="B29" s="8">
        <v>2000</v>
      </c>
      <c r="D29" s="399" t="s">
        <v>708</v>
      </c>
      <c r="E29" s="399"/>
      <c r="H29" s="399" t="s">
        <v>709</v>
      </c>
      <c r="I29" s="399"/>
    </row>
    <row r="30" spans="1:9" x14ac:dyDescent="0.25">
      <c r="A30">
        <v>5000</v>
      </c>
      <c r="B30" s="9">
        <v>7000</v>
      </c>
      <c r="D30">
        <v>1000</v>
      </c>
      <c r="E30" s="8">
        <v>500</v>
      </c>
      <c r="H30">
        <v>25000</v>
      </c>
      <c r="I30" s="8">
        <v>3000</v>
      </c>
    </row>
    <row r="31" spans="1:9" x14ac:dyDescent="0.25">
      <c r="A31">
        <v>3000</v>
      </c>
      <c r="B31" s="9"/>
      <c r="D31">
        <v>100</v>
      </c>
      <c r="E31" s="9"/>
      <c r="H31">
        <v>150</v>
      </c>
      <c r="I31" s="9"/>
    </row>
    <row r="32" spans="1:9" ht="15.75" thickBot="1" x14ac:dyDescent="0.3">
      <c r="A32" s="157">
        <f>SUM(A29:A31)</f>
        <v>18000</v>
      </c>
      <c r="B32" s="358">
        <f>SUM(B29:B31)</f>
        <v>9000</v>
      </c>
      <c r="D32">
        <v>50</v>
      </c>
      <c r="E32" s="9"/>
      <c r="H32">
        <v>70</v>
      </c>
      <c r="I32" s="9"/>
    </row>
    <row r="33" spans="1:9" ht="15.75" thickTop="1" x14ac:dyDescent="0.25">
      <c r="A33">
        <f>+A32-B32</f>
        <v>9000</v>
      </c>
      <c r="B33" s="9"/>
      <c r="D33">
        <v>300</v>
      </c>
      <c r="E33" s="9"/>
      <c r="H33">
        <v>2500</v>
      </c>
      <c r="I33" s="9"/>
    </row>
    <row r="34" spans="1:9" ht="15.75" thickBot="1" x14ac:dyDescent="0.3">
      <c r="B34" s="9"/>
      <c r="D34" s="157">
        <f>SUM(D30:D33)</f>
        <v>1450</v>
      </c>
      <c r="E34" s="358">
        <f>SUM(E30:E33)</f>
        <v>500</v>
      </c>
      <c r="H34" s="157">
        <f>SUM(H30:H33)</f>
        <v>27720</v>
      </c>
      <c r="I34" s="358">
        <f>SUM(I30:I33)</f>
        <v>3000</v>
      </c>
    </row>
    <row r="35" spans="1:9" ht="15.75" thickTop="1" x14ac:dyDescent="0.25">
      <c r="B35" s="9"/>
      <c r="D35">
        <f>+D34-E34</f>
        <v>950</v>
      </c>
      <c r="H35">
        <f>+H34-I34</f>
        <v>24720</v>
      </c>
    </row>
    <row r="36" spans="1:9" x14ac:dyDescent="0.25">
      <c r="B36" s="9"/>
    </row>
    <row r="37" spans="1:9" x14ac:dyDescent="0.25">
      <c r="B37" s="9"/>
      <c r="D37" s="399" t="s">
        <v>710</v>
      </c>
      <c r="E37" s="399"/>
    </row>
    <row r="38" spans="1:9" x14ac:dyDescent="0.25">
      <c r="D38">
        <v>15000</v>
      </c>
      <c r="E38" s="8">
        <v>3200</v>
      </c>
    </row>
    <row r="39" spans="1:9" x14ac:dyDescent="0.25">
      <c r="D39">
        <v>1000</v>
      </c>
      <c r="E39" s="9"/>
    </row>
    <row r="40" spans="1:9" x14ac:dyDescent="0.25">
      <c r="D40">
        <v>1500</v>
      </c>
      <c r="E40" s="9"/>
    </row>
    <row r="41" spans="1:9" x14ac:dyDescent="0.25">
      <c r="E41" s="9"/>
    </row>
    <row r="42" spans="1:9" ht="15.75" thickBot="1" x14ac:dyDescent="0.3">
      <c r="D42" s="157">
        <f>SUM(D38:D41)</f>
        <v>17500</v>
      </c>
      <c r="E42" s="358">
        <f>SUM(E38:E41)</f>
        <v>3200</v>
      </c>
    </row>
    <row r="43" spans="1:9" ht="15.75" thickTop="1" x14ac:dyDescent="0.25">
      <c r="D43">
        <f>+D42-E42</f>
        <v>14300</v>
      </c>
    </row>
  </sheetData>
  <mergeCells count="6">
    <mergeCell ref="H29:I29"/>
    <mergeCell ref="D37:E37"/>
    <mergeCell ref="A27:B27"/>
    <mergeCell ref="A26:B26"/>
    <mergeCell ref="A1:C1"/>
    <mergeCell ref="D29:E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D97C-124C-44F5-95D9-C579C15635BE}">
  <dimension ref="A1:Q21"/>
  <sheetViews>
    <sheetView topLeftCell="A11" zoomScale="120" zoomScaleNormal="120" workbookViewId="0">
      <selection activeCell="F10" sqref="F10"/>
    </sheetView>
  </sheetViews>
  <sheetFormatPr defaultRowHeight="15" x14ac:dyDescent="0.25"/>
  <cols>
    <col min="1" max="1" width="17.28515625" customWidth="1"/>
    <col min="2" max="2" width="17.85546875" customWidth="1"/>
    <col min="5" max="5" width="15" customWidth="1"/>
    <col min="6" max="6" width="12.140625" customWidth="1"/>
  </cols>
  <sheetData>
    <row r="1" spans="1:17" x14ac:dyDescent="0.25">
      <c r="A1" t="s">
        <v>711</v>
      </c>
    </row>
    <row r="2" spans="1:17" x14ac:dyDescent="0.25">
      <c r="A2" s="400" t="s">
        <v>53</v>
      </c>
      <c r="B2" s="400"/>
      <c r="E2" s="400" t="s">
        <v>54</v>
      </c>
      <c r="F2" s="400"/>
    </row>
    <row r="3" spans="1:17" x14ac:dyDescent="0.25">
      <c r="A3" s="10">
        <v>10000</v>
      </c>
      <c r="B3" s="8"/>
      <c r="F3" s="11">
        <v>10000</v>
      </c>
    </row>
    <row r="4" spans="1:17" x14ac:dyDescent="0.25">
      <c r="B4" s="9"/>
      <c r="F4" s="9"/>
    </row>
    <row r="5" spans="1:17" x14ac:dyDescent="0.25">
      <c r="B5" s="9"/>
      <c r="F5" s="9"/>
    </row>
    <row r="6" spans="1:17" x14ac:dyDescent="0.25">
      <c r="B6" s="9"/>
      <c r="F6" s="9"/>
    </row>
    <row r="8" spans="1:17" x14ac:dyDescent="0.25">
      <c r="A8" t="s">
        <v>55</v>
      </c>
    </row>
    <row r="9" spans="1:17" x14ac:dyDescent="0.25">
      <c r="A9" s="400" t="s">
        <v>56</v>
      </c>
      <c r="B9" s="400"/>
      <c r="E9" s="400" t="s">
        <v>57</v>
      </c>
      <c r="F9" s="400"/>
    </row>
    <row r="10" spans="1:17" x14ac:dyDescent="0.25">
      <c r="A10" s="10">
        <v>50000</v>
      </c>
      <c r="B10" s="8"/>
      <c r="F10" s="11">
        <v>50000</v>
      </c>
    </row>
    <row r="11" spans="1:17" x14ac:dyDescent="0.25">
      <c r="B11" s="9"/>
      <c r="F11" s="9"/>
    </row>
    <row r="12" spans="1:17" x14ac:dyDescent="0.25">
      <c r="B12" s="9"/>
      <c r="F12" s="9"/>
    </row>
    <row r="13" spans="1:17" x14ac:dyDescent="0.25">
      <c r="B13" s="9"/>
      <c r="F13" s="9"/>
    </row>
    <row r="15" spans="1:17" x14ac:dyDescent="0.25">
      <c r="A15" s="357" t="s">
        <v>58</v>
      </c>
      <c r="B15" s="406" t="s">
        <v>60</v>
      </c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</row>
    <row r="16" spans="1:17" x14ac:dyDescent="0.25">
      <c r="A16" s="357" t="s">
        <v>59</v>
      </c>
      <c r="B16" s="406" t="s">
        <v>61</v>
      </c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</row>
    <row r="17" spans="1:10" x14ac:dyDescent="0.25">
      <c r="A17" s="403" t="s">
        <v>700</v>
      </c>
      <c r="B17" s="403"/>
      <c r="C17" s="403"/>
      <c r="D17" s="403"/>
      <c r="E17" s="403"/>
      <c r="F17" s="403"/>
      <c r="G17" s="403"/>
      <c r="H17" s="403"/>
      <c r="I17" s="403"/>
      <c r="J17" s="403"/>
    </row>
    <row r="18" spans="1:10" x14ac:dyDescent="0.25">
      <c r="A18" s="403" t="s">
        <v>62</v>
      </c>
      <c r="B18" s="403"/>
      <c r="C18" s="403"/>
      <c r="D18" s="403"/>
      <c r="E18" s="403"/>
      <c r="F18" s="403"/>
    </row>
    <row r="19" spans="1:10" x14ac:dyDescent="0.25">
      <c r="B19" s="404" t="s">
        <v>63</v>
      </c>
      <c r="C19" s="404"/>
      <c r="D19" s="404"/>
      <c r="E19" s="404"/>
    </row>
    <row r="20" spans="1:10" x14ac:dyDescent="0.25">
      <c r="C20" s="404" t="s">
        <v>64</v>
      </c>
      <c r="D20" s="404"/>
      <c r="E20" s="404"/>
      <c r="F20" s="404"/>
      <c r="G20" s="404"/>
    </row>
    <row r="21" spans="1:10" x14ac:dyDescent="0.25">
      <c r="A21" s="405" t="s">
        <v>712</v>
      </c>
      <c r="B21" s="405"/>
      <c r="C21" s="405"/>
      <c r="D21" s="405"/>
      <c r="E21" s="405"/>
      <c r="F21" s="405"/>
      <c r="G21" s="405"/>
      <c r="H21" s="405"/>
      <c r="I21" s="405"/>
      <c r="J21" s="405"/>
    </row>
  </sheetData>
  <mergeCells count="11">
    <mergeCell ref="B19:E19"/>
    <mergeCell ref="C20:G20"/>
    <mergeCell ref="A21:J21"/>
    <mergeCell ref="B15:Q15"/>
    <mergeCell ref="B16:Q16"/>
    <mergeCell ref="A2:B2"/>
    <mergeCell ref="E2:F2"/>
    <mergeCell ref="A9:B9"/>
    <mergeCell ref="E9:F9"/>
    <mergeCell ref="A18:F18"/>
    <mergeCell ref="A17:J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12D1-E1A9-4D92-B481-47AB7A7E926C}">
  <dimension ref="A1:E13"/>
  <sheetViews>
    <sheetView zoomScale="110" zoomScaleNormal="110" workbookViewId="0">
      <selection activeCell="E2" sqref="E2"/>
    </sheetView>
  </sheetViews>
  <sheetFormatPr defaultRowHeight="15" x14ac:dyDescent="0.25"/>
  <cols>
    <col min="1" max="1" width="22.5703125" bestFit="1" customWidth="1"/>
    <col min="2" max="2" width="30.28515625" bestFit="1" customWidth="1"/>
    <col min="3" max="3" width="29.28515625" bestFit="1" customWidth="1"/>
    <col min="4" max="4" width="36.85546875" bestFit="1" customWidth="1"/>
    <col min="5" max="5" width="51.5703125" customWidth="1"/>
  </cols>
  <sheetData>
    <row r="1" spans="1:5" x14ac:dyDescent="0.25">
      <c r="A1" s="384" t="s">
        <v>706</v>
      </c>
      <c r="B1" s="255" t="s">
        <v>65</v>
      </c>
      <c r="C1" s="14" t="s">
        <v>72</v>
      </c>
      <c r="D1" s="15" t="s">
        <v>75</v>
      </c>
      <c r="E1" s="16" t="s">
        <v>78</v>
      </c>
    </row>
    <row r="2" spans="1:5" x14ac:dyDescent="0.25">
      <c r="A2" s="12" t="s">
        <v>66</v>
      </c>
      <c r="B2" s="13" t="s">
        <v>71</v>
      </c>
      <c r="C2" s="12" t="s">
        <v>73</v>
      </c>
      <c r="D2" s="12" t="s">
        <v>76</v>
      </c>
      <c r="E2" s="12" t="s">
        <v>79</v>
      </c>
    </row>
    <row r="3" spans="1:5" x14ac:dyDescent="0.25">
      <c r="A3" t="s">
        <v>67</v>
      </c>
      <c r="C3" t="s">
        <v>74</v>
      </c>
      <c r="D3" t="s">
        <v>77</v>
      </c>
      <c r="E3" s="12" t="s">
        <v>80</v>
      </c>
    </row>
    <row r="4" spans="1:5" x14ac:dyDescent="0.25">
      <c r="A4" t="s">
        <v>68</v>
      </c>
      <c r="E4" t="s">
        <v>81</v>
      </c>
    </row>
    <row r="5" spans="1:5" x14ac:dyDescent="0.25">
      <c r="A5" t="s">
        <v>69</v>
      </c>
    </row>
    <row r="6" spans="1:5" x14ac:dyDescent="0.25">
      <c r="A6" t="s">
        <v>70</v>
      </c>
    </row>
    <row r="7" spans="1:5" x14ac:dyDescent="0.25">
      <c r="B7" s="344" t="str">
        <f>+C7</f>
        <v>ΑΠΟΤΕΛΟΥΝ ΑΘΡΟΙΣΕΙΣ</v>
      </c>
      <c r="C7" s="345" t="str">
        <f>+D7</f>
        <v>ΑΠΟΤΕΛΟΥΝ ΑΘΡΟΙΣΕΙΣ</v>
      </c>
      <c r="D7" s="274" t="s">
        <v>86</v>
      </c>
      <c r="E7" s="18" t="s">
        <v>84</v>
      </c>
    </row>
    <row r="8" spans="1:5" x14ac:dyDescent="0.25">
      <c r="B8" s="344" t="str">
        <f>+C8</f>
        <v>ΤΩΝ</v>
      </c>
      <c r="C8" s="345" t="str">
        <f>+D8</f>
        <v>ΤΩΝ</v>
      </c>
      <c r="D8" s="274" t="s">
        <v>87</v>
      </c>
      <c r="E8" s="18" t="s">
        <v>82</v>
      </c>
    </row>
    <row r="9" spans="1:5" x14ac:dyDescent="0.25">
      <c r="B9" s="14" t="str">
        <f>+C1</f>
        <v>ΑΝΑΛΥΤΙΚΟΙ ΛΟΓΑΡΙΑΣΜΟΙ</v>
      </c>
      <c r="C9" s="15" t="str">
        <f>+D1</f>
        <v>ΠΙΟ ΑΝΑΛΥΤΙΚΟΙ ΛΟΓΑΡΙΑΣΜΟΙ</v>
      </c>
      <c r="D9" s="16" t="str">
        <f>+E1</f>
        <v>ΑΚΟΜΑ ΠΙΟ ΑΝΑΛΥΤΙΚΟΙ ΛΟΓΑΡΙΑΣΜΟΙ</v>
      </c>
      <c r="E9" s="18" t="s">
        <v>88</v>
      </c>
    </row>
    <row r="10" spans="1:5" x14ac:dyDescent="0.25">
      <c r="E10" s="359" t="s">
        <v>83</v>
      </c>
    </row>
    <row r="11" spans="1:5" x14ac:dyDescent="0.25">
      <c r="E11" s="18" t="s">
        <v>85</v>
      </c>
    </row>
    <row r="13" spans="1:5" s="355" customFormat="1" x14ac:dyDescent="0.25">
      <c r="A13" s="355" t="s">
        <v>701</v>
      </c>
      <c r="B13" s="355" t="s">
        <v>702</v>
      </c>
      <c r="C13" s="355" t="s">
        <v>703</v>
      </c>
      <c r="D13" s="355" t="s">
        <v>704</v>
      </c>
      <c r="E13" s="355" t="s">
        <v>705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8388-F316-4DB8-894F-FA54C06DAF5E}">
  <dimension ref="A1:D37"/>
  <sheetViews>
    <sheetView topLeftCell="A25" zoomScale="140" zoomScaleNormal="140" workbookViewId="0">
      <selection activeCell="A36" sqref="A36"/>
    </sheetView>
  </sheetViews>
  <sheetFormatPr defaultRowHeight="15" x14ac:dyDescent="0.25"/>
  <cols>
    <col min="1" max="1" width="39.42578125" customWidth="1"/>
    <col min="2" max="2" width="49.140625" customWidth="1"/>
    <col min="3" max="3" width="42.7109375" style="4" customWidth="1"/>
    <col min="4" max="4" width="23.85546875" bestFit="1" customWidth="1"/>
  </cols>
  <sheetData>
    <row r="1" spans="1:3" x14ac:dyDescent="0.25">
      <c r="A1" s="16" t="s">
        <v>89</v>
      </c>
      <c r="B1" s="380" t="s">
        <v>91</v>
      </c>
      <c r="C1" s="18" t="s">
        <v>92</v>
      </c>
    </row>
    <row r="2" spans="1:3" x14ac:dyDescent="0.25">
      <c r="A2" t="s">
        <v>90</v>
      </c>
      <c r="B2" t="s">
        <v>93</v>
      </c>
      <c r="C2" s="4" t="s">
        <v>46</v>
      </c>
    </row>
    <row r="3" spans="1:3" x14ac:dyDescent="0.25">
      <c r="A3" t="s">
        <v>54</v>
      </c>
      <c r="B3" t="s">
        <v>713</v>
      </c>
      <c r="C3" s="4" t="s">
        <v>94</v>
      </c>
    </row>
    <row r="4" spans="1:3" x14ac:dyDescent="0.25">
      <c r="A4" t="s">
        <v>53</v>
      </c>
      <c r="B4" t="s">
        <v>714</v>
      </c>
      <c r="C4" s="4" t="s">
        <v>94</v>
      </c>
    </row>
    <row r="5" spans="1:3" x14ac:dyDescent="0.25">
      <c r="A5" t="s">
        <v>95</v>
      </c>
      <c r="B5" t="s">
        <v>93</v>
      </c>
      <c r="C5" s="4" t="s">
        <v>46</v>
      </c>
    </row>
    <row r="6" spans="1:3" x14ac:dyDescent="0.25">
      <c r="A6" t="s">
        <v>71</v>
      </c>
      <c r="B6" t="s">
        <v>715</v>
      </c>
      <c r="C6" s="4" t="s">
        <v>94</v>
      </c>
    </row>
    <row r="7" spans="1:3" x14ac:dyDescent="0.25">
      <c r="A7" t="s">
        <v>96</v>
      </c>
      <c r="B7" t="s">
        <v>180</v>
      </c>
      <c r="C7" s="4" t="s">
        <v>46</v>
      </c>
    </row>
    <row r="8" spans="1:3" x14ac:dyDescent="0.25">
      <c r="A8" t="s">
        <v>97</v>
      </c>
      <c r="B8" t="s">
        <v>715</v>
      </c>
      <c r="C8" s="4" t="s">
        <v>94</v>
      </c>
    </row>
    <row r="9" spans="1:3" x14ac:dyDescent="0.25">
      <c r="A9" t="s">
        <v>5</v>
      </c>
      <c r="B9" t="s">
        <v>98</v>
      </c>
      <c r="C9" s="4" t="s">
        <v>94</v>
      </c>
    </row>
    <row r="10" spans="1:3" x14ac:dyDescent="0.25">
      <c r="A10" t="s">
        <v>99</v>
      </c>
      <c r="B10" t="s">
        <v>93</v>
      </c>
      <c r="C10" s="4" t="s">
        <v>46</v>
      </c>
    </row>
    <row r="11" spans="1:3" x14ac:dyDescent="0.25">
      <c r="A11" t="s">
        <v>100</v>
      </c>
      <c r="B11" t="s">
        <v>180</v>
      </c>
      <c r="C11" s="4" t="s">
        <v>46</v>
      </c>
    </row>
    <row r="12" spans="1:3" x14ac:dyDescent="0.25">
      <c r="A12" t="s">
        <v>101</v>
      </c>
      <c r="B12" t="s">
        <v>93</v>
      </c>
      <c r="C12" s="4" t="s">
        <v>46</v>
      </c>
    </row>
    <row r="13" spans="1:3" x14ac:dyDescent="0.25">
      <c r="A13" t="s">
        <v>102</v>
      </c>
      <c r="B13" t="s">
        <v>716</v>
      </c>
      <c r="C13" s="4" t="s">
        <v>94</v>
      </c>
    </row>
    <row r="14" spans="1:3" x14ac:dyDescent="0.25">
      <c r="A14" t="s">
        <v>103</v>
      </c>
      <c r="B14" t="s">
        <v>93</v>
      </c>
      <c r="C14" s="4" t="s">
        <v>46</v>
      </c>
    </row>
    <row r="15" spans="1:3" x14ac:dyDescent="0.25">
      <c r="A15" t="s">
        <v>104</v>
      </c>
      <c r="B15" t="s">
        <v>715</v>
      </c>
      <c r="C15" s="4" t="s">
        <v>94</v>
      </c>
    </row>
    <row r="16" spans="1:3" x14ac:dyDescent="0.25">
      <c r="A16" t="s">
        <v>105</v>
      </c>
      <c r="B16" t="s">
        <v>715</v>
      </c>
      <c r="C16" s="4" t="s">
        <v>94</v>
      </c>
    </row>
    <row r="17" spans="1:4" x14ac:dyDescent="0.25">
      <c r="A17" t="s">
        <v>106</v>
      </c>
      <c r="B17" t="s">
        <v>68</v>
      </c>
      <c r="C17" s="4" t="s">
        <v>46</v>
      </c>
    </row>
    <row r="18" spans="1:4" x14ac:dyDescent="0.25">
      <c r="A18" t="s">
        <v>107</v>
      </c>
      <c r="B18" t="s">
        <v>717</v>
      </c>
      <c r="C18" s="4" t="s">
        <v>94</v>
      </c>
    </row>
    <row r="19" spans="1:4" x14ac:dyDescent="0.25">
      <c r="A19" s="2" t="s">
        <v>108</v>
      </c>
      <c r="B19" t="s">
        <v>717</v>
      </c>
      <c r="C19" s="4" t="s">
        <v>94</v>
      </c>
    </row>
    <row r="20" spans="1:4" x14ac:dyDescent="0.25">
      <c r="A20" s="2" t="s">
        <v>112</v>
      </c>
      <c r="B20" t="s">
        <v>717</v>
      </c>
      <c r="C20" s="4" t="s">
        <v>94</v>
      </c>
    </row>
    <row r="21" spans="1:4" x14ac:dyDescent="0.25">
      <c r="A21" s="2" t="s">
        <v>109</v>
      </c>
      <c r="B21" t="s">
        <v>717</v>
      </c>
      <c r="C21" s="4" t="s">
        <v>94</v>
      </c>
    </row>
    <row r="22" spans="1:4" x14ac:dyDescent="0.25">
      <c r="A22" s="2" t="s">
        <v>110</v>
      </c>
      <c r="B22" t="s">
        <v>717</v>
      </c>
      <c r="C22" s="4" t="s">
        <v>94</v>
      </c>
    </row>
    <row r="23" spans="1:4" x14ac:dyDescent="0.25">
      <c r="A23" s="2" t="s">
        <v>111</v>
      </c>
      <c r="B23" t="s">
        <v>717</v>
      </c>
      <c r="C23" s="4" t="s">
        <v>94</v>
      </c>
    </row>
    <row r="24" spans="1:4" x14ac:dyDescent="0.25">
      <c r="A24" s="3" t="s">
        <v>113</v>
      </c>
      <c r="B24" t="s">
        <v>718</v>
      </c>
      <c r="C24" s="4" t="s">
        <v>46</v>
      </c>
    </row>
    <row r="25" spans="1:4" x14ac:dyDescent="0.25">
      <c r="A25" s="3" t="s">
        <v>114</v>
      </c>
      <c r="B25" t="s">
        <v>68</v>
      </c>
      <c r="C25" s="4" t="s">
        <v>46</v>
      </c>
    </row>
    <row r="26" spans="1:4" x14ac:dyDescent="0.25">
      <c r="A26" s="3" t="s">
        <v>115</v>
      </c>
      <c r="B26" t="s">
        <v>98</v>
      </c>
      <c r="C26" s="4" t="s">
        <v>94</v>
      </c>
    </row>
    <row r="27" spans="1:4" x14ac:dyDescent="0.25">
      <c r="A27" s="3" t="s">
        <v>116</v>
      </c>
      <c r="B27" t="s">
        <v>46</v>
      </c>
      <c r="C27" s="4" t="s">
        <v>46</v>
      </c>
      <c r="D27" t="s">
        <v>118</v>
      </c>
    </row>
    <row r="28" spans="1:4" x14ac:dyDescent="0.25">
      <c r="A28" s="3" t="s">
        <v>117</v>
      </c>
      <c r="B28" t="s">
        <v>177</v>
      </c>
      <c r="C28" s="4" t="s">
        <v>94</v>
      </c>
      <c r="D28" t="s">
        <v>119</v>
      </c>
    </row>
    <row r="29" spans="1:4" x14ac:dyDescent="0.25">
      <c r="A29" s="3" t="s">
        <v>120</v>
      </c>
      <c r="B29" t="s">
        <v>98</v>
      </c>
      <c r="C29" s="4" t="s">
        <v>94</v>
      </c>
    </row>
    <row r="30" spans="1:4" x14ac:dyDescent="0.25">
      <c r="A30" s="3" t="s">
        <v>121</v>
      </c>
      <c r="B30" t="s">
        <v>730</v>
      </c>
      <c r="C30" s="4" t="s">
        <v>46</v>
      </c>
      <c r="D30" t="s">
        <v>118</v>
      </c>
    </row>
    <row r="31" spans="1:4" x14ac:dyDescent="0.25">
      <c r="A31" s="3" t="s">
        <v>122</v>
      </c>
      <c r="B31" t="s">
        <v>180</v>
      </c>
      <c r="C31" s="4" t="s">
        <v>46</v>
      </c>
    </row>
    <row r="32" spans="1:4" x14ac:dyDescent="0.25">
      <c r="A32" s="3" t="s">
        <v>123</v>
      </c>
      <c r="B32" t="s">
        <v>98</v>
      </c>
      <c r="C32" s="4" t="s">
        <v>94</v>
      </c>
    </row>
    <row r="33" spans="1:4" x14ac:dyDescent="0.25">
      <c r="A33" s="3" t="s">
        <v>124</v>
      </c>
      <c r="B33" t="s">
        <v>98</v>
      </c>
      <c r="C33" s="4" t="s">
        <v>94</v>
      </c>
    </row>
    <row r="34" spans="1:4" x14ac:dyDescent="0.25">
      <c r="A34" s="3" t="s">
        <v>7</v>
      </c>
      <c r="B34" t="s">
        <v>98</v>
      </c>
      <c r="C34" s="4" t="s">
        <v>94</v>
      </c>
    </row>
    <row r="35" spans="1:4" x14ac:dyDescent="0.25">
      <c r="A35" s="3" t="s">
        <v>126</v>
      </c>
      <c r="B35" t="s">
        <v>46</v>
      </c>
      <c r="C35" s="4" t="s">
        <v>46</v>
      </c>
      <c r="D35" t="s">
        <v>118</v>
      </c>
    </row>
    <row r="36" spans="1:4" x14ac:dyDescent="0.25">
      <c r="A36" s="3" t="s">
        <v>127</v>
      </c>
      <c r="B36" t="s">
        <v>98</v>
      </c>
      <c r="C36" s="4" t="s">
        <v>94</v>
      </c>
      <c r="D36" t="s">
        <v>128</v>
      </c>
    </row>
    <row r="37" spans="1:4" x14ac:dyDescent="0.25">
      <c r="A37" s="3" t="s">
        <v>125</v>
      </c>
      <c r="B37" t="s">
        <v>177</v>
      </c>
      <c r="C37" s="4" t="s">
        <v>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1831-0754-4B67-9048-2F4B179BB63C}">
  <dimension ref="A1:N64"/>
  <sheetViews>
    <sheetView topLeftCell="C1" zoomScaleNormal="100" workbookViewId="0">
      <selection activeCell="I5" sqref="I5:K5"/>
    </sheetView>
  </sheetViews>
  <sheetFormatPr defaultRowHeight="15" x14ac:dyDescent="0.25"/>
  <cols>
    <col min="1" max="1" width="19.140625" customWidth="1"/>
    <col min="2" max="2" width="30.42578125" bestFit="1" customWidth="1"/>
    <col min="3" max="3" width="13.85546875" bestFit="1" customWidth="1"/>
    <col min="5" max="5" width="19.5703125" bestFit="1" customWidth="1"/>
    <col min="6" max="6" width="12.7109375" customWidth="1"/>
    <col min="7" max="7" width="6.42578125" customWidth="1"/>
    <col min="8" max="8" width="5.42578125" customWidth="1"/>
    <col min="9" max="9" width="25.7109375" customWidth="1"/>
    <col min="10" max="11" width="13.85546875" bestFit="1" customWidth="1"/>
    <col min="12" max="12" width="18.85546875" bestFit="1" customWidth="1"/>
    <col min="13" max="14" width="11.140625" bestFit="1" customWidth="1"/>
  </cols>
  <sheetData>
    <row r="1" spans="1:14" x14ac:dyDescent="0.25">
      <c r="A1" t="s">
        <v>184</v>
      </c>
    </row>
    <row r="2" spans="1:14" x14ac:dyDescent="0.25">
      <c r="A2" t="s">
        <v>185</v>
      </c>
    </row>
    <row r="4" spans="1:14" ht="15.75" thickBot="1" x14ac:dyDescent="0.3"/>
    <row r="5" spans="1:14" x14ac:dyDescent="0.25">
      <c r="A5" s="417" t="s">
        <v>129</v>
      </c>
      <c r="B5" s="413"/>
      <c r="C5" s="413"/>
      <c r="D5" s="413"/>
      <c r="E5" s="413"/>
      <c r="F5" s="413"/>
      <c r="G5" s="413"/>
      <c r="H5" s="414"/>
      <c r="I5" s="413" t="s">
        <v>133</v>
      </c>
      <c r="J5" s="413"/>
      <c r="K5" s="414"/>
      <c r="L5" s="411" t="s">
        <v>183</v>
      </c>
      <c r="M5" s="411"/>
      <c r="N5" s="412"/>
    </row>
    <row r="6" spans="1:14" x14ac:dyDescent="0.25">
      <c r="A6" s="49" t="s">
        <v>52</v>
      </c>
      <c r="H6" s="188"/>
      <c r="I6" s="21" t="s">
        <v>130</v>
      </c>
      <c r="J6" s="22" t="s">
        <v>41</v>
      </c>
      <c r="K6" s="387" t="s">
        <v>42</v>
      </c>
      <c r="L6" s="30" t="s">
        <v>176</v>
      </c>
      <c r="M6" s="31" t="s">
        <v>94</v>
      </c>
      <c r="N6" s="385" t="s">
        <v>46</v>
      </c>
    </row>
    <row r="7" spans="1:14" x14ac:dyDescent="0.25">
      <c r="A7" s="416" t="s">
        <v>53</v>
      </c>
      <c r="B7" s="400"/>
      <c r="E7" s="400" t="s">
        <v>54</v>
      </c>
      <c r="F7" s="400"/>
      <c r="H7" s="188"/>
      <c r="I7" t="str">
        <f>+A7</f>
        <v>ΜΗΧΑΝΗΜΑΤΑ</v>
      </c>
      <c r="J7" s="19">
        <f>+A8</f>
        <v>10000</v>
      </c>
      <c r="K7" s="220"/>
      <c r="L7" t="str">
        <f>+A7</f>
        <v>ΜΗΧΑΝΗΜΑΤΑ</v>
      </c>
      <c r="M7" s="19">
        <f>+A8</f>
        <v>10000</v>
      </c>
      <c r="N7" s="220"/>
    </row>
    <row r="8" spans="1:14" x14ac:dyDescent="0.25">
      <c r="A8" s="306">
        <v>10000</v>
      </c>
      <c r="B8" s="8"/>
      <c r="F8" s="11">
        <v>10000</v>
      </c>
      <c r="H8" s="188"/>
      <c r="I8" s="2" t="str">
        <f>+E7</f>
        <v>ΤΑΜΕΙΟ</v>
      </c>
      <c r="K8" s="386">
        <f>+F8</f>
        <v>10000</v>
      </c>
      <c r="L8" t="str">
        <f>+E7</f>
        <v>ΤΑΜΕΙΟ</v>
      </c>
      <c r="M8" s="19"/>
      <c r="N8" s="386">
        <f>+F8</f>
        <v>10000</v>
      </c>
    </row>
    <row r="9" spans="1:14" ht="18" x14ac:dyDescent="0.35">
      <c r="A9" s="49"/>
      <c r="B9" s="9"/>
      <c r="F9" s="9"/>
      <c r="H9" s="188"/>
      <c r="I9" s="20" t="s">
        <v>131</v>
      </c>
      <c r="J9" s="388">
        <v>43900</v>
      </c>
      <c r="K9" s="389"/>
      <c r="L9" t="str">
        <f>+A16</f>
        <v>ΚΑΤΑΘΕΣΕΙΣ ΟΨΕΩΣ</v>
      </c>
      <c r="M9" s="19">
        <f>+A17</f>
        <v>50000</v>
      </c>
      <c r="N9" s="194"/>
    </row>
    <row r="10" spans="1:14" x14ac:dyDescent="0.25">
      <c r="A10" s="49"/>
      <c r="B10" s="9"/>
      <c r="F10" s="9"/>
      <c r="H10" s="188"/>
      <c r="I10" t="str">
        <f>+A16</f>
        <v>ΚΑΤΑΘΕΣΕΙΣ ΟΨΕΩΣ</v>
      </c>
      <c r="J10" s="19">
        <f>+A17</f>
        <v>50000</v>
      </c>
      <c r="K10" s="194"/>
      <c r="L10" t="str">
        <f>+E16</f>
        <v>ΔΑΝΕΙΑ ΤΡΑΠΕΖΩΝ</v>
      </c>
      <c r="M10" s="19"/>
      <c r="N10" s="386">
        <f>+F17</f>
        <v>50000</v>
      </c>
    </row>
    <row r="11" spans="1:14" ht="15.75" thickBot="1" x14ac:dyDescent="0.3">
      <c r="A11" s="49"/>
      <c r="B11" s="9"/>
      <c r="F11" s="9"/>
      <c r="H11" s="188"/>
      <c r="I11" s="2" t="str">
        <f>+E16</f>
        <v>ΔΑΝΕΙΑ ΤΡΑΠΕΖΩΝ</v>
      </c>
      <c r="K11" s="386">
        <f>+F17</f>
        <v>50000</v>
      </c>
      <c r="L11" s="215"/>
      <c r="M11" s="215"/>
      <c r="N11" s="239"/>
    </row>
    <row r="12" spans="1:14" ht="18" x14ac:dyDescent="0.35">
      <c r="A12" s="49"/>
      <c r="H12" s="188"/>
      <c r="I12" s="20" t="s">
        <v>132</v>
      </c>
      <c r="J12" s="388">
        <v>43903</v>
      </c>
      <c r="K12" s="389"/>
    </row>
    <row r="13" spans="1:14" x14ac:dyDescent="0.25">
      <c r="A13" s="49"/>
      <c r="H13" s="188"/>
      <c r="K13" s="220"/>
    </row>
    <row r="14" spans="1:14" x14ac:dyDescent="0.25">
      <c r="A14" s="49" t="s">
        <v>55</v>
      </c>
      <c r="H14" s="188"/>
      <c r="K14" s="194"/>
    </row>
    <row r="15" spans="1:14" x14ac:dyDescent="0.25">
      <c r="A15" s="49"/>
      <c r="H15" s="188"/>
      <c r="K15" s="194"/>
    </row>
    <row r="16" spans="1:14" x14ac:dyDescent="0.25">
      <c r="A16" s="416" t="s">
        <v>56</v>
      </c>
      <c r="B16" s="400"/>
      <c r="E16" s="400" t="s">
        <v>57</v>
      </c>
      <c r="F16" s="400"/>
      <c r="H16" s="188"/>
      <c r="K16" s="194"/>
    </row>
    <row r="17" spans="1:11" x14ac:dyDescent="0.25">
      <c r="A17" s="306">
        <v>50000</v>
      </c>
      <c r="B17" s="8"/>
      <c r="F17" s="11">
        <v>50000</v>
      </c>
      <c r="H17" s="188"/>
      <c r="K17" s="194"/>
    </row>
    <row r="18" spans="1:11" x14ac:dyDescent="0.25">
      <c r="A18" s="49"/>
      <c r="B18" s="9"/>
      <c r="F18" s="9"/>
      <c r="H18" s="188"/>
      <c r="K18" s="194"/>
    </row>
    <row r="19" spans="1:11" ht="15.75" thickBot="1" x14ac:dyDescent="0.3">
      <c r="A19" s="49"/>
      <c r="B19" s="9"/>
      <c r="F19" s="9"/>
      <c r="H19" s="188"/>
      <c r="I19" s="215"/>
      <c r="J19" s="215"/>
      <c r="K19" s="211"/>
    </row>
    <row r="20" spans="1:11" ht="15.75" thickBot="1" x14ac:dyDescent="0.3">
      <c r="A20" s="213"/>
      <c r="B20" s="222"/>
      <c r="C20" s="215"/>
      <c r="D20" s="215"/>
      <c r="E20" s="215"/>
      <c r="F20" s="222"/>
      <c r="G20" s="215"/>
      <c r="H20" s="239"/>
    </row>
    <row r="22" spans="1:11" x14ac:dyDescent="0.25">
      <c r="I22" s="415" t="s">
        <v>191</v>
      </c>
      <c r="J22" s="415"/>
      <c r="K22" s="415"/>
    </row>
    <row r="23" spans="1:11" x14ac:dyDescent="0.25">
      <c r="I23" s="402" t="s">
        <v>183</v>
      </c>
      <c r="J23" s="402"/>
      <c r="K23" s="402"/>
    </row>
    <row r="24" spans="1:11" x14ac:dyDescent="0.25">
      <c r="A24" t="s">
        <v>169</v>
      </c>
      <c r="I24" s="30" t="s">
        <v>176</v>
      </c>
      <c r="J24" s="31" t="s">
        <v>94</v>
      </c>
      <c r="K24" s="31" t="s">
        <v>46</v>
      </c>
    </row>
    <row r="25" spans="1:11" x14ac:dyDescent="0.25">
      <c r="A25">
        <v>1</v>
      </c>
      <c r="B25" t="s">
        <v>134</v>
      </c>
      <c r="C25" s="10">
        <v>1650000</v>
      </c>
      <c r="D25" s="4" t="s">
        <v>177</v>
      </c>
      <c r="I25" t="str">
        <f t="shared" ref="I25:J32" si="0">+B25</f>
        <v>Αγορές εμπορευμάτων</v>
      </c>
      <c r="J25" s="19">
        <f t="shared" si="0"/>
        <v>1650000</v>
      </c>
      <c r="K25" s="8"/>
    </row>
    <row r="26" spans="1:11" x14ac:dyDescent="0.25">
      <c r="A26">
        <v>2</v>
      </c>
      <c r="B26" t="s">
        <v>135</v>
      </c>
      <c r="C26" s="10">
        <v>50000</v>
      </c>
      <c r="D26" s="4" t="s">
        <v>177</v>
      </c>
      <c r="I26" t="str">
        <f t="shared" si="0"/>
        <v>Αυλα πάγια στοιχεία</v>
      </c>
      <c r="J26" s="19">
        <f t="shared" si="0"/>
        <v>50000</v>
      </c>
      <c r="K26" s="9"/>
    </row>
    <row r="27" spans="1:11" x14ac:dyDescent="0.25">
      <c r="A27">
        <v>3</v>
      </c>
      <c r="B27" t="s">
        <v>136</v>
      </c>
      <c r="C27" s="10">
        <v>35000</v>
      </c>
      <c r="D27" s="4" t="s">
        <v>98</v>
      </c>
      <c r="I27" t="str">
        <f t="shared" si="0"/>
        <v>Διάφορα Εξοδα</v>
      </c>
      <c r="J27" s="19">
        <f t="shared" si="0"/>
        <v>35000</v>
      </c>
      <c r="K27" s="9"/>
    </row>
    <row r="28" spans="1:11" x14ac:dyDescent="0.25">
      <c r="A28">
        <v>4</v>
      </c>
      <c r="B28" t="s">
        <v>137</v>
      </c>
      <c r="C28" s="10">
        <v>65000</v>
      </c>
      <c r="D28" s="4" t="s">
        <v>177</v>
      </c>
      <c r="I28" t="str">
        <f t="shared" si="0"/>
        <v>Επιπλα</v>
      </c>
      <c r="J28" s="19">
        <f t="shared" si="0"/>
        <v>65000</v>
      </c>
      <c r="K28" s="9"/>
    </row>
    <row r="29" spans="1:11" x14ac:dyDescent="0.25">
      <c r="A29">
        <v>5</v>
      </c>
      <c r="B29" t="s">
        <v>138</v>
      </c>
      <c r="C29" s="10">
        <v>235000</v>
      </c>
      <c r="D29" s="4" t="s">
        <v>177</v>
      </c>
      <c r="I29" t="str">
        <f t="shared" si="0"/>
        <v>Κτίρια</v>
      </c>
      <c r="J29" s="19">
        <f t="shared" si="0"/>
        <v>235000</v>
      </c>
      <c r="K29" s="9"/>
    </row>
    <row r="30" spans="1:11" x14ac:dyDescent="0.25">
      <c r="A30">
        <v>6</v>
      </c>
      <c r="B30" t="s">
        <v>139</v>
      </c>
      <c r="C30" s="10">
        <v>65000</v>
      </c>
      <c r="D30" s="4" t="s">
        <v>177</v>
      </c>
      <c r="I30" t="str">
        <f t="shared" si="0"/>
        <v>Μετοχές εισηγμένες στο ΧΑΑ</v>
      </c>
      <c r="J30" s="19">
        <f t="shared" si="0"/>
        <v>65000</v>
      </c>
      <c r="K30" s="9"/>
    </row>
    <row r="31" spans="1:11" x14ac:dyDescent="0.25">
      <c r="A31">
        <v>7</v>
      </c>
      <c r="B31" t="s">
        <v>140</v>
      </c>
      <c r="C31" s="10">
        <v>25000</v>
      </c>
      <c r="D31" s="4" t="s">
        <v>177</v>
      </c>
      <c r="I31" t="str">
        <f t="shared" si="0"/>
        <v>Ομόλογα Ελληνικού Δημοσίου</v>
      </c>
      <c r="J31" s="19">
        <f t="shared" si="0"/>
        <v>25000</v>
      </c>
      <c r="K31" s="9"/>
    </row>
    <row r="32" spans="1:11" x14ac:dyDescent="0.25">
      <c r="A32">
        <v>8</v>
      </c>
      <c r="B32" t="s">
        <v>141</v>
      </c>
      <c r="C32" s="10">
        <v>145000</v>
      </c>
      <c r="D32" s="4" t="s">
        <v>177</v>
      </c>
      <c r="I32" t="str">
        <f t="shared" si="0"/>
        <v>Πελάτες</v>
      </c>
      <c r="J32" s="19">
        <f t="shared" si="0"/>
        <v>145000</v>
      </c>
      <c r="K32" s="9"/>
    </row>
    <row r="33" spans="1:11" x14ac:dyDescent="0.25">
      <c r="A33">
        <v>9</v>
      </c>
      <c r="B33" t="s">
        <v>142</v>
      </c>
      <c r="C33" s="10">
        <v>50000</v>
      </c>
      <c r="D33" s="4" t="s">
        <v>178</v>
      </c>
      <c r="F33" s="19"/>
      <c r="I33" t="str">
        <f t="shared" ref="I33:I60" si="1">+B33</f>
        <v>Αποσβεσμένα κτίρια</v>
      </c>
      <c r="K33" s="23">
        <f>+C33</f>
        <v>50000</v>
      </c>
    </row>
    <row r="34" spans="1:11" x14ac:dyDescent="0.25">
      <c r="A34">
        <v>10</v>
      </c>
      <c r="B34" t="s">
        <v>143</v>
      </c>
      <c r="C34" s="10">
        <v>35000</v>
      </c>
      <c r="D34" s="4" t="s">
        <v>177</v>
      </c>
      <c r="F34" s="19"/>
      <c r="I34" t="str">
        <f t="shared" si="1"/>
        <v>Ταμείο</v>
      </c>
      <c r="J34" s="19">
        <f>+C34</f>
        <v>35000</v>
      </c>
      <c r="K34" s="9"/>
    </row>
    <row r="35" spans="1:11" x14ac:dyDescent="0.25">
      <c r="A35">
        <v>11</v>
      </c>
      <c r="B35" t="s">
        <v>144</v>
      </c>
      <c r="C35" s="10">
        <v>5000</v>
      </c>
      <c r="D35" s="4" t="s">
        <v>98</v>
      </c>
      <c r="I35" t="str">
        <f t="shared" si="1"/>
        <v>Τόκοι Χρεωστικοί</v>
      </c>
      <c r="J35" s="19">
        <f>+C35</f>
        <v>5000</v>
      </c>
      <c r="K35" s="9"/>
    </row>
    <row r="36" spans="1:11" x14ac:dyDescent="0.25">
      <c r="A36">
        <v>12</v>
      </c>
      <c r="B36" t="s">
        <v>145</v>
      </c>
      <c r="C36" s="10">
        <v>10000</v>
      </c>
      <c r="D36" s="4" t="s">
        <v>46</v>
      </c>
      <c r="I36" t="str">
        <f t="shared" si="1"/>
        <v>Υποχρεώσεις από φόρους</v>
      </c>
      <c r="K36" s="23">
        <f>+C36</f>
        <v>10000</v>
      </c>
    </row>
    <row r="37" spans="1:11" x14ac:dyDescent="0.25">
      <c r="A37">
        <v>13</v>
      </c>
      <c r="B37" t="s">
        <v>146</v>
      </c>
      <c r="C37" s="10">
        <v>40000</v>
      </c>
      <c r="D37" s="4" t="s">
        <v>46</v>
      </c>
      <c r="I37" t="str">
        <f t="shared" si="1"/>
        <v>Επιταγές πληρωτέες</v>
      </c>
      <c r="K37" s="23">
        <f>+C37</f>
        <v>40000</v>
      </c>
    </row>
    <row r="38" spans="1:11" x14ac:dyDescent="0.25">
      <c r="A38">
        <v>14</v>
      </c>
      <c r="B38" t="s">
        <v>147</v>
      </c>
      <c r="C38" s="10">
        <v>20000</v>
      </c>
      <c r="D38" s="4" t="s">
        <v>98</v>
      </c>
      <c r="I38" t="str">
        <f t="shared" si="1"/>
        <v>φόροι - τέλη</v>
      </c>
      <c r="J38" s="19">
        <f>+C38</f>
        <v>20000</v>
      </c>
      <c r="K38" s="9"/>
    </row>
    <row r="39" spans="1:11" x14ac:dyDescent="0.25">
      <c r="A39">
        <v>15</v>
      </c>
      <c r="B39" t="s">
        <v>148</v>
      </c>
      <c r="C39" s="10">
        <v>60000</v>
      </c>
      <c r="D39" s="4" t="s">
        <v>98</v>
      </c>
      <c r="I39" t="str">
        <f t="shared" si="1"/>
        <v>Αμοιβές προσωπικού</v>
      </c>
      <c r="J39" s="19">
        <f>+C39</f>
        <v>60000</v>
      </c>
      <c r="K39" s="9"/>
    </row>
    <row r="40" spans="1:11" x14ac:dyDescent="0.25">
      <c r="A40">
        <v>16</v>
      </c>
      <c r="B40" t="s">
        <v>149</v>
      </c>
      <c r="C40" s="10">
        <v>40000</v>
      </c>
      <c r="D40" s="4" t="s">
        <v>177</v>
      </c>
      <c r="I40" t="str">
        <f t="shared" si="1"/>
        <v>Γραμμάτεια Εισπρακτέα</v>
      </c>
      <c r="J40" s="19">
        <f>+C40</f>
        <v>40000</v>
      </c>
      <c r="K40" s="9"/>
    </row>
    <row r="41" spans="1:11" x14ac:dyDescent="0.25">
      <c r="A41">
        <v>17</v>
      </c>
      <c r="B41" t="s">
        <v>150</v>
      </c>
      <c r="C41" s="10">
        <v>30000</v>
      </c>
      <c r="D41" s="4" t="s">
        <v>178</v>
      </c>
      <c r="I41" t="str">
        <f t="shared" si="1"/>
        <v>Αποσβεσμένα άυλα πάγια</v>
      </c>
      <c r="K41" s="23">
        <f>+C41</f>
        <v>30000</v>
      </c>
    </row>
    <row r="42" spans="1:11" x14ac:dyDescent="0.25">
      <c r="A42">
        <v>18</v>
      </c>
      <c r="B42" t="s">
        <v>151</v>
      </c>
      <c r="C42" s="10">
        <v>100000</v>
      </c>
      <c r="D42" s="4" t="s">
        <v>178</v>
      </c>
      <c r="I42" t="str">
        <f t="shared" si="1"/>
        <v>Επιστροφές Αγορών</v>
      </c>
      <c r="K42" s="23">
        <f>+C42</f>
        <v>100000</v>
      </c>
    </row>
    <row r="43" spans="1:11" x14ac:dyDescent="0.25">
      <c r="A43">
        <v>19</v>
      </c>
      <c r="B43" t="s">
        <v>152</v>
      </c>
      <c r="C43" s="10">
        <v>80000</v>
      </c>
      <c r="D43" s="4" t="s">
        <v>179</v>
      </c>
      <c r="I43" t="str">
        <f t="shared" si="1"/>
        <v>Εκπτώσεις Πωλήσεων</v>
      </c>
      <c r="J43" s="19">
        <f>+C43</f>
        <v>80000</v>
      </c>
      <c r="K43" s="9"/>
    </row>
    <row r="44" spans="1:11" x14ac:dyDescent="0.25">
      <c r="A44">
        <v>20</v>
      </c>
      <c r="B44" t="s">
        <v>153</v>
      </c>
      <c r="C44" s="10">
        <v>15000</v>
      </c>
      <c r="D44" s="4" t="s">
        <v>177</v>
      </c>
      <c r="I44" t="str">
        <f t="shared" si="1"/>
        <v>Μηχανήματα</v>
      </c>
      <c r="J44" s="19">
        <f>+C44</f>
        <v>15000</v>
      </c>
      <c r="K44" s="9"/>
    </row>
    <row r="45" spans="1:11" x14ac:dyDescent="0.25">
      <c r="A45">
        <v>21</v>
      </c>
      <c r="B45" t="s">
        <v>154</v>
      </c>
      <c r="C45" s="10">
        <v>55000</v>
      </c>
      <c r="D45" s="4" t="s">
        <v>98</v>
      </c>
      <c r="I45" t="str">
        <f t="shared" si="1"/>
        <v>Παροχές Τρίτων</v>
      </c>
      <c r="J45" s="19">
        <f>+C45</f>
        <v>55000</v>
      </c>
      <c r="K45" s="9"/>
    </row>
    <row r="46" spans="1:11" x14ac:dyDescent="0.25">
      <c r="A46">
        <v>22</v>
      </c>
      <c r="B46" t="s">
        <v>155</v>
      </c>
      <c r="C46" s="10">
        <v>15000</v>
      </c>
      <c r="D46" s="4" t="s">
        <v>46</v>
      </c>
      <c r="I46" t="str">
        <f t="shared" si="1"/>
        <v>Πιστωτές</v>
      </c>
      <c r="K46" s="23">
        <f>+C46</f>
        <v>15000</v>
      </c>
    </row>
    <row r="47" spans="1:11" x14ac:dyDescent="0.25">
      <c r="A47">
        <v>23</v>
      </c>
      <c r="B47" t="s">
        <v>156</v>
      </c>
      <c r="C47" s="10">
        <v>2080000</v>
      </c>
      <c r="D47" s="4" t="s">
        <v>180</v>
      </c>
      <c r="I47" t="str">
        <f t="shared" si="1"/>
        <v>Πωλήσεις Εμπορευμάτων</v>
      </c>
      <c r="K47" s="23">
        <f>+C47</f>
        <v>2080000</v>
      </c>
    </row>
    <row r="48" spans="1:11" x14ac:dyDescent="0.25">
      <c r="A48">
        <v>24</v>
      </c>
      <c r="B48" t="s">
        <v>157</v>
      </c>
      <c r="C48" s="10">
        <v>20000</v>
      </c>
      <c r="D48" s="4" t="s">
        <v>180</v>
      </c>
      <c r="I48" t="str">
        <f t="shared" si="1"/>
        <v>Τόκοι Πιστωτικοί</v>
      </c>
      <c r="K48" s="23">
        <f>+C48</f>
        <v>20000</v>
      </c>
    </row>
    <row r="49" spans="1:11" x14ac:dyDescent="0.25">
      <c r="A49">
        <v>25</v>
      </c>
      <c r="B49" t="s">
        <v>158</v>
      </c>
      <c r="C49" s="10">
        <v>45000</v>
      </c>
      <c r="D49" s="4" t="s">
        <v>178</v>
      </c>
      <c r="I49" t="str">
        <f t="shared" si="1"/>
        <v>Αποσβέσεις παγίων στοιχείων</v>
      </c>
      <c r="K49" s="23">
        <f>+C49</f>
        <v>45000</v>
      </c>
    </row>
    <row r="50" spans="1:11" x14ac:dyDescent="0.25">
      <c r="A50">
        <v>26</v>
      </c>
      <c r="B50" t="s">
        <v>159</v>
      </c>
      <c r="C50" s="10">
        <v>30000</v>
      </c>
      <c r="D50" s="4" t="s">
        <v>180</v>
      </c>
      <c r="I50" t="str">
        <f t="shared" si="1"/>
        <v>προμήθειες - έσοδα</v>
      </c>
      <c r="K50" s="23">
        <f>+C50</f>
        <v>30000</v>
      </c>
    </row>
    <row r="51" spans="1:11" x14ac:dyDescent="0.25">
      <c r="A51">
        <v>27</v>
      </c>
      <c r="B51" t="s">
        <v>160</v>
      </c>
      <c r="C51" s="10">
        <v>200000</v>
      </c>
      <c r="D51" s="4" t="s">
        <v>177</v>
      </c>
      <c r="I51" t="str">
        <f t="shared" si="1"/>
        <v>Αποθέματα αρχής επορευμάτων</v>
      </c>
      <c r="J51" s="19">
        <f>+C51</f>
        <v>200000</v>
      </c>
      <c r="K51" s="9"/>
    </row>
    <row r="52" spans="1:11" x14ac:dyDescent="0.25">
      <c r="A52">
        <v>28</v>
      </c>
      <c r="B52" t="s">
        <v>161</v>
      </c>
      <c r="C52" s="10">
        <v>30000</v>
      </c>
      <c r="D52" s="4" t="s">
        <v>98</v>
      </c>
      <c r="I52" t="str">
        <f t="shared" si="1"/>
        <v>Εκτακτα έξοδα</v>
      </c>
      <c r="J52" s="19">
        <f>+C52</f>
        <v>30000</v>
      </c>
      <c r="K52" s="9"/>
    </row>
    <row r="53" spans="1:11" x14ac:dyDescent="0.25">
      <c r="A53">
        <v>29</v>
      </c>
      <c r="B53" t="s">
        <v>162</v>
      </c>
      <c r="C53" s="10">
        <v>110000</v>
      </c>
      <c r="D53" s="4" t="s">
        <v>177</v>
      </c>
      <c r="I53" t="str">
        <f t="shared" si="1"/>
        <v>Καταθέσεις σε τράπεζες</v>
      </c>
      <c r="J53" s="19">
        <f>+C53</f>
        <v>110000</v>
      </c>
      <c r="K53" s="9"/>
    </row>
    <row r="54" spans="1:11" x14ac:dyDescent="0.25">
      <c r="A54">
        <v>30</v>
      </c>
      <c r="B54" t="s">
        <v>163</v>
      </c>
      <c r="C54" s="10">
        <v>5000</v>
      </c>
      <c r="D54" s="4" t="s">
        <v>178</v>
      </c>
      <c r="I54" t="str">
        <f t="shared" si="1"/>
        <v>Αποσβεσμένα μηχανήματα</v>
      </c>
      <c r="K54" s="23">
        <f>+C54</f>
        <v>5000</v>
      </c>
    </row>
    <row r="55" spans="1:11" x14ac:dyDescent="0.25">
      <c r="A55">
        <v>31</v>
      </c>
      <c r="B55" t="s">
        <v>164</v>
      </c>
      <c r="C55" s="10">
        <v>80000</v>
      </c>
      <c r="D55" s="4" t="s">
        <v>46</v>
      </c>
      <c r="I55" t="str">
        <f t="shared" si="1"/>
        <v>Προμηθευτές</v>
      </c>
      <c r="K55" s="23">
        <f>+C55</f>
        <v>80000</v>
      </c>
    </row>
    <row r="56" spans="1:11" x14ac:dyDescent="0.25">
      <c r="A56">
        <v>32</v>
      </c>
      <c r="B56" t="s">
        <v>165</v>
      </c>
      <c r="C56" s="10">
        <v>20000</v>
      </c>
      <c r="D56" s="4" t="s">
        <v>177</v>
      </c>
      <c r="I56" t="str">
        <f t="shared" si="1"/>
        <v>Επιταγές εισπρακτέες</v>
      </c>
      <c r="J56" s="19">
        <f>+C56</f>
        <v>20000</v>
      </c>
      <c r="K56" s="9"/>
    </row>
    <row r="57" spans="1:11" x14ac:dyDescent="0.25">
      <c r="A57">
        <v>33</v>
      </c>
      <c r="B57" t="s">
        <v>166</v>
      </c>
      <c r="C57" s="10">
        <v>95000</v>
      </c>
      <c r="D57" s="4" t="s">
        <v>46</v>
      </c>
      <c r="I57" t="str">
        <f t="shared" si="1"/>
        <v>Τράπεζες Λ/σμοι Δανείων</v>
      </c>
      <c r="K57" s="23">
        <f>+C57</f>
        <v>95000</v>
      </c>
    </row>
    <row r="58" spans="1:11" x14ac:dyDescent="0.25">
      <c r="A58">
        <v>34</v>
      </c>
      <c r="B58" t="s">
        <v>167</v>
      </c>
      <c r="C58" s="10">
        <v>15000</v>
      </c>
      <c r="D58" s="4" t="s">
        <v>177</v>
      </c>
      <c r="I58" t="str">
        <f t="shared" si="1"/>
        <v>Χρεώστες</v>
      </c>
      <c r="J58" s="19">
        <f>+C58</f>
        <v>15000</v>
      </c>
      <c r="K58" s="9"/>
    </row>
    <row r="59" spans="1:11" x14ac:dyDescent="0.25">
      <c r="A59">
        <v>35</v>
      </c>
      <c r="B59" t="s">
        <v>168</v>
      </c>
      <c r="C59" s="10">
        <v>45000</v>
      </c>
      <c r="D59" s="4" t="s">
        <v>178</v>
      </c>
      <c r="I59" t="str">
        <f t="shared" si="1"/>
        <v>Αποσβεσμένα έπιπλα</v>
      </c>
      <c r="K59" s="23">
        <f>+C59</f>
        <v>45000</v>
      </c>
    </row>
    <row r="60" spans="1:11" x14ac:dyDescent="0.25">
      <c r="B60" t="s">
        <v>68</v>
      </c>
      <c r="C60" t="s">
        <v>181</v>
      </c>
      <c r="D60" s="4" t="s">
        <v>68</v>
      </c>
      <c r="I60" s="12" t="str">
        <f t="shared" si="1"/>
        <v>ΚΘ</v>
      </c>
      <c r="K60" s="32">
        <v>310000</v>
      </c>
    </row>
    <row r="61" spans="1:11" ht="15.75" thickBot="1" x14ac:dyDescent="0.3">
      <c r="A61" s="409" t="s">
        <v>170</v>
      </c>
      <c r="B61" s="410"/>
      <c r="C61" s="407"/>
      <c r="D61" s="407"/>
      <c r="E61" s="407"/>
      <c r="F61" s="408"/>
      <c r="G61" s="407"/>
      <c r="H61" s="408"/>
      <c r="I61" s="28" t="s">
        <v>182</v>
      </c>
      <c r="J61" s="29">
        <f>SUM(J25:J60)</f>
        <v>2955000</v>
      </c>
      <c r="K61" s="33">
        <f>SUM(K25:K60)</f>
        <v>2955000</v>
      </c>
    </row>
    <row r="62" spans="1:11" ht="15.75" thickTop="1" x14ac:dyDescent="0.25">
      <c r="A62" s="25" t="s">
        <v>171</v>
      </c>
      <c r="B62" t="s">
        <v>172</v>
      </c>
      <c r="K62" s="27">
        <f>+J61-K61</f>
        <v>0</v>
      </c>
    </row>
    <row r="63" spans="1:11" x14ac:dyDescent="0.25">
      <c r="A63" s="26" t="s">
        <v>173</v>
      </c>
      <c r="B63" s="407" t="s">
        <v>174</v>
      </c>
      <c r="C63" s="408"/>
      <c r="D63" s="408"/>
      <c r="E63" s="408"/>
      <c r="F63" s="408"/>
      <c r="G63" s="407"/>
      <c r="H63" s="408"/>
      <c r="I63" s="27">
        <f>+J63-K63</f>
        <v>310000</v>
      </c>
      <c r="J63" s="19">
        <f>SUM(J25:J59)</f>
        <v>2955000</v>
      </c>
      <c r="K63" s="19">
        <f>SUM(K25:K59)</f>
        <v>2645000</v>
      </c>
    </row>
    <row r="64" spans="1:11" x14ac:dyDescent="0.25">
      <c r="A64" s="25"/>
      <c r="B64" s="407" t="s">
        <v>175</v>
      </c>
      <c r="C64" s="407"/>
      <c r="D64" s="407"/>
      <c r="E64" s="408"/>
      <c r="F64" s="408"/>
      <c r="G64" s="408"/>
      <c r="H64" s="408"/>
    </row>
  </sheetData>
  <mergeCells count="17">
    <mergeCell ref="L5:N5"/>
    <mergeCell ref="I5:K5"/>
    <mergeCell ref="I22:K22"/>
    <mergeCell ref="A7:B7"/>
    <mergeCell ref="E7:F7"/>
    <mergeCell ref="A16:B16"/>
    <mergeCell ref="E16:F16"/>
    <mergeCell ref="A5:H5"/>
    <mergeCell ref="B64:C64"/>
    <mergeCell ref="D64:H64"/>
    <mergeCell ref="I23:K23"/>
    <mergeCell ref="A61:B61"/>
    <mergeCell ref="C61:D61"/>
    <mergeCell ref="E61:F61"/>
    <mergeCell ref="G61:H61"/>
    <mergeCell ref="B63:F63"/>
    <mergeCell ref="G63:H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0575-4CD5-4D41-8C14-0681E61A115E}">
  <dimension ref="A1:F53"/>
  <sheetViews>
    <sheetView zoomScaleNormal="100" workbookViewId="0">
      <selection activeCell="B38" sqref="B38"/>
    </sheetView>
  </sheetViews>
  <sheetFormatPr defaultRowHeight="15" x14ac:dyDescent="0.25"/>
  <cols>
    <col min="1" max="1" width="57.85546875" customWidth="1"/>
    <col min="2" max="2" width="13.140625" customWidth="1"/>
    <col min="4" max="4" width="75.42578125" customWidth="1"/>
    <col min="5" max="5" width="14" customWidth="1"/>
    <col min="6" max="6" width="13" customWidth="1"/>
  </cols>
  <sheetData>
    <row r="1" spans="1:6" x14ac:dyDescent="0.25">
      <c r="A1" s="391" t="s">
        <v>186</v>
      </c>
      <c r="B1" s="356" t="s">
        <v>192</v>
      </c>
    </row>
    <row r="3" spans="1:6" ht="15.75" thickBot="1" x14ac:dyDescent="0.3">
      <c r="A3" t="s">
        <v>193</v>
      </c>
      <c r="B3" s="35">
        <v>44927</v>
      </c>
      <c r="D3" t="s">
        <v>733</v>
      </c>
      <c r="E3" s="34" t="s">
        <v>194</v>
      </c>
    </row>
    <row r="4" spans="1:6" x14ac:dyDescent="0.25">
      <c r="A4" s="48" t="s">
        <v>195</v>
      </c>
      <c r="B4" s="418" t="s">
        <v>204</v>
      </c>
    </row>
    <row r="5" spans="1:6" x14ac:dyDescent="0.25">
      <c r="A5" s="49" t="s">
        <v>196</v>
      </c>
      <c r="B5" s="419"/>
    </row>
    <row r="6" spans="1:6" ht="15.75" thickBot="1" x14ac:dyDescent="0.3">
      <c r="A6" s="50" t="s">
        <v>732</v>
      </c>
      <c r="B6" s="419"/>
      <c r="D6" t="s">
        <v>197</v>
      </c>
    </row>
    <row r="7" spans="1:6" x14ac:dyDescent="0.25">
      <c r="A7" s="50" t="s">
        <v>198</v>
      </c>
      <c r="B7" s="419"/>
      <c r="D7" s="45" t="s">
        <v>176</v>
      </c>
      <c r="E7" s="46" t="s">
        <v>41</v>
      </c>
      <c r="F7" s="47" t="s">
        <v>42</v>
      </c>
    </row>
    <row r="8" spans="1:6" x14ac:dyDescent="0.25">
      <c r="A8" s="50" t="s">
        <v>201</v>
      </c>
      <c r="B8" s="419"/>
      <c r="D8" s="40" t="s">
        <v>199</v>
      </c>
      <c r="E8" s="36"/>
      <c r="F8" s="41"/>
    </row>
    <row r="9" spans="1:6" x14ac:dyDescent="0.25">
      <c r="A9" s="50" t="s">
        <v>202</v>
      </c>
      <c r="B9" s="419"/>
      <c r="D9" s="40" t="s">
        <v>200</v>
      </c>
      <c r="E9" s="36"/>
      <c r="F9" s="41"/>
    </row>
    <row r="10" spans="1:6" ht="15.75" thickBot="1" x14ac:dyDescent="0.3">
      <c r="A10" s="51" t="s">
        <v>203</v>
      </c>
      <c r="B10" s="420"/>
      <c r="D10" s="42"/>
      <c r="E10" s="43"/>
      <c r="F10" s="44"/>
    </row>
    <row r="11" spans="1:6" ht="15" customHeight="1" x14ac:dyDescent="0.25">
      <c r="A11" s="48" t="s">
        <v>205</v>
      </c>
      <c r="B11" s="418" t="s">
        <v>204</v>
      </c>
    </row>
    <row r="12" spans="1:6" x14ac:dyDescent="0.25">
      <c r="A12" s="49" t="s">
        <v>196</v>
      </c>
      <c r="B12" s="419"/>
    </row>
    <row r="13" spans="1:6" x14ac:dyDescent="0.25">
      <c r="A13" s="50" t="s">
        <v>732</v>
      </c>
      <c r="B13" s="419"/>
    </row>
    <row r="14" spans="1:6" x14ac:dyDescent="0.25">
      <c r="A14" s="50" t="s">
        <v>198</v>
      </c>
      <c r="B14" s="419"/>
    </row>
    <row r="15" spans="1:6" x14ac:dyDescent="0.25">
      <c r="A15" s="50" t="s">
        <v>201</v>
      </c>
      <c r="B15" s="419"/>
    </row>
    <row r="16" spans="1:6" x14ac:dyDescent="0.25">
      <c r="A16" s="50" t="s">
        <v>202</v>
      </c>
      <c r="B16" s="419"/>
    </row>
    <row r="17" spans="1:2" ht="15.75" thickBot="1" x14ac:dyDescent="0.3">
      <c r="A17" s="52" t="s">
        <v>206</v>
      </c>
      <c r="B17" s="420"/>
    </row>
    <row r="18" spans="1:2" x14ac:dyDescent="0.25">
      <c r="A18" s="54" t="s">
        <v>207</v>
      </c>
      <c r="B18" t="s">
        <v>217</v>
      </c>
    </row>
    <row r="19" spans="1:2" x14ac:dyDescent="0.25">
      <c r="A19" s="55" t="s">
        <v>208</v>
      </c>
      <c r="B19" t="s">
        <v>217</v>
      </c>
    </row>
    <row r="20" spans="1:2" x14ac:dyDescent="0.25">
      <c r="A20" s="55" t="s">
        <v>209</v>
      </c>
      <c r="B20" t="s">
        <v>217</v>
      </c>
    </row>
    <row r="21" spans="1:2" x14ac:dyDescent="0.25">
      <c r="A21" s="55" t="s">
        <v>210</v>
      </c>
      <c r="B21" t="s">
        <v>217</v>
      </c>
    </row>
    <row r="22" spans="1:2" x14ac:dyDescent="0.25">
      <c r="A22" s="55" t="s">
        <v>211</v>
      </c>
      <c r="B22" t="s">
        <v>217</v>
      </c>
    </row>
    <row r="23" spans="1:2" x14ac:dyDescent="0.25">
      <c r="A23" s="55" t="s">
        <v>212</v>
      </c>
      <c r="B23" t="s">
        <v>217</v>
      </c>
    </row>
    <row r="24" spans="1:2" x14ac:dyDescent="0.25">
      <c r="A24" s="55" t="s">
        <v>213</v>
      </c>
      <c r="B24" t="s">
        <v>217</v>
      </c>
    </row>
    <row r="25" spans="1:2" x14ac:dyDescent="0.25">
      <c r="A25" s="55" t="s">
        <v>214</v>
      </c>
      <c r="B25" t="s">
        <v>217</v>
      </c>
    </row>
    <row r="26" spans="1:2" x14ac:dyDescent="0.25">
      <c r="A26" s="55" t="s">
        <v>215</v>
      </c>
      <c r="B26" t="s">
        <v>217</v>
      </c>
    </row>
    <row r="27" spans="1:2" ht="15.75" thickBot="1" x14ac:dyDescent="0.3">
      <c r="A27" s="56" t="s">
        <v>216</v>
      </c>
      <c r="B27" t="s">
        <v>218</v>
      </c>
    </row>
    <row r="28" spans="1:2" x14ac:dyDescent="0.25">
      <c r="A28" s="53" t="s">
        <v>219</v>
      </c>
      <c r="B28" t="s">
        <v>221</v>
      </c>
    </row>
    <row r="29" spans="1:2" x14ac:dyDescent="0.25">
      <c r="A29" t="s">
        <v>220</v>
      </c>
    </row>
    <row r="30" spans="1:2" x14ac:dyDescent="0.25">
      <c r="A30" s="57" t="s">
        <v>224</v>
      </c>
      <c r="B30" t="s">
        <v>222</v>
      </c>
    </row>
    <row r="31" spans="1:2" x14ac:dyDescent="0.25">
      <c r="A31" s="12" t="s">
        <v>223</v>
      </c>
    </row>
    <row r="32" spans="1:2" x14ac:dyDescent="0.25">
      <c r="A32" s="57" t="s">
        <v>225</v>
      </c>
    </row>
    <row r="33" spans="1:2" x14ac:dyDescent="0.25">
      <c r="A33" s="13" t="s">
        <v>226</v>
      </c>
    </row>
    <row r="34" spans="1:2" x14ac:dyDescent="0.25">
      <c r="A34" s="13" t="s">
        <v>227</v>
      </c>
    </row>
    <row r="35" spans="1:2" x14ac:dyDescent="0.25">
      <c r="A35" s="2" t="s">
        <v>228</v>
      </c>
    </row>
    <row r="36" spans="1:2" x14ac:dyDescent="0.25">
      <c r="A36" s="2" t="s">
        <v>229</v>
      </c>
    </row>
    <row r="37" spans="1:2" x14ac:dyDescent="0.25">
      <c r="A37" s="2" t="s">
        <v>230</v>
      </c>
      <c r="B37" s="58" t="s">
        <v>231</v>
      </c>
    </row>
    <row r="38" spans="1:2" x14ac:dyDescent="0.25">
      <c r="A38" s="59" t="s">
        <v>232</v>
      </c>
      <c r="B38" s="34" t="s">
        <v>233</v>
      </c>
    </row>
    <row r="39" spans="1:2" x14ac:dyDescent="0.25">
      <c r="A39" s="57" t="s">
        <v>234</v>
      </c>
    </row>
    <row r="40" spans="1:2" x14ac:dyDescent="0.25">
      <c r="A40" s="3" t="s">
        <v>238</v>
      </c>
    </row>
    <row r="41" spans="1:2" x14ac:dyDescent="0.25">
      <c r="A41" t="s">
        <v>235</v>
      </c>
    </row>
    <row r="42" spans="1:2" x14ac:dyDescent="0.25">
      <c r="A42" t="s">
        <v>236</v>
      </c>
    </row>
    <row r="43" spans="1:2" x14ac:dyDescent="0.25">
      <c r="A43" t="s">
        <v>237</v>
      </c>
    </row>
    <row r="44" spans="1:2" x14ac:dyDescent="0.25">
      <c r="A44" s="59" t="s">
        <v>239</v>
      </c>
      <c r="B44" s="34" t="s">
        <v>240</v>
      </c>
    </row>
    <row r="45" spans="1:2" x14ac:dyDescent="0.25">
      <c r="A45" s="60" t="s">
        <v>241</v>
      </c>
      <c r="B45" s="34"/>
    </row>
    <row r="46" spans="1:2" x14ac:dyDescent="0.25">
      <c r="A46" t="s">
        <v>242</v>
      </c>
    </row>
    <row r="47" spans="1:2" x14ac:dyDescent="0.25">
      <c r="A47" t="s">
        <v>243</v>
      </c>
    </row>
    <row r="48" spans="1:2" x14ac:dyDescent="0.25">
      <c r="A48" s="57" t="s">
        <v>244</v>
      </c>
      <c r="B48" s="35">
        <v>44196</v>
      </c>
    </row>
    <row r="49" spans="1:2" x14ac:dyDescent="0.25">
      <c r="A49" t="s">
        <v>245</v>
      </c>
    </row>
    <row r="50" spans="1:2" x14ac:dyDescent="0.25">
      <c r="A50" t="s">
        <v>246</v>
      </c>
    </row>
    <row r="51" spans="1:2" x14ac:dyDescent="0.25">
      <c r="A51" s="57" t="s">
        <v>247</v>
      </c>
      <c r="B51" s="35">
        <v>44197</v>
      </c>
    </row>
    <row r="52" spans="1:2" x14ac:dyDescent="0.25">
      <c r="A52" t="s">
        <v>248</v>
      </c>
    </row>
    <row r="53" spans="1:2" x14ac:dyDescent="0.25">
      <c r="A53" t="s">
        <v>249</v>
      </c>
    </row>
  </sheetData>
  <mergeCells count="2">
    <mergeCell ref="B4:B10"/>
    <mergeCell ref="B11:B17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50F-4E66-43DD-9ADA-3F132A512B46}">
  <dimension ref="A1:V39"/>
  <sheetViews>
    <sheetView topLeftCell="H9" zoomScaleNormal="100" workbookViewId="0">
      <selection activeCell="V24" sqref="V24"/>
    </sheetView>
  </sheetViews>
  <sheetFormatPr defaultRowHeight="12.75" x14ac:dyDescent="0.2"/>
  <cols>
    <col min="1" max="1" width="9.140625" style="37" bestFit="1" customWidth="1"/>
    <col min="2" max="2" width="47" style="37" bestFit="1" customWidth="1"/>
    <col min="3" max="3" width="13" style="37" customWidth="1"/>
    <col min="4" max="4" width="1.42578125" style="37" customWidth="1"/>
    <col min="5" max="5" width="31.7109375" style="37" customWidth="1"/>
    <col min="6" max="6" width="15.140625" style="72" customWidth="1"/>
    <col min="7" max="7" width="11.85546875" style="72" customWidth="1"/>
    <col min="8" max="8" width="1.140625" style="37" customWidth="1"/>
    <col min="9" max="9" width="9.85546875" style="37" bestFit="1" customWidth="1"/>
    <col min="10" max="10" width="9.140625" style="37"/>
    <col min="11" max="11" width="3.85546875" style="37" customWidth="1"/>
    <col min="12" max="13" width="9.140625" style="37"/>
    <col min="14" max="14" width="2.140625" style="37" customWidth="1"/>
    <col min="15" max="17" width="9.140625" style="37"/>
    <col min="18" max="18" width="37" style="37" customWidth="1"/>
    <col min="19" max="19" width="12.85546875" style="72" customWidth="1"/>
    <col min="20" max="20" width="15.5703125" style="72" customWidth="1"/>
    <col min="21" max="21" width="12.28515625" style="72" customWidth="1"/>
    <col min="22" max="22" width="11.28515625" style="72" customWidth="1"/>
    <col min="23" max="16384" width="9.140625" style="37"/>
  </cols>
  <sheetData>
    <row r="1" spans="1:22" ht="19.5" thickBot="1" x14ac:dyDescent="0.35">
      <c r="A1" s="421" t="s">
        <v>731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2" s="63" customFormat="1" ht="15.75" x14ac:dyDescent="0.25">
      <c r="A2" s="61" t="s">
        <v>189</v>
      </c>
      <c r="B2" s="61" t="s">
        <v>187</v>
      </c>
      <c r="C2" s="62" t="s">
        <v>188</v>
      </c>
      <c r="E2" s="427" t="s">
        <v>133</v>
      </c>
      <c r="F2" s="427"/>
      <c r="G2" s="427"/>
      <c r="I2" s="428" t="s">
        <v>129</v>
      </c>
      <c r="J2" s="428"/>
      <c r="K2" s="428"/>
      <c r="L2" s="428"/>
      <c r="M2" s="428"/>
      <c r="N2" s="428"/>
      <c r="O2" s="428"/>
      <c r="P2" s="428"/>
      <c r="R2" s="422" t="s">
        <v>270</v>
      </c>
      <c r="S2" s="423"/>
      <c r="T2" s="423"/>
      <c r="U2" s="423"/>
      <c r="V2" s="424"/>
    </row>
    <row r="3" spans="1:22" ht="13.5" thickBot="1" x14ac:dyDescent="0.25">
      <c r="A3" s="38">
        <v>44270</v>
      </c>
      <c r="B3" s="37" t="s">
        <v>250</v>
      </c>
      <c r="C3" s="72">
        <v>10000</v>
      </c>
      <c r="E3" s="65" t="s">
        <v>190</v>
      </c>
      <c r="F3" s="75" t="s">
        <v>41</v>
      </c>
      <c r="G3" s="75" t="s">
        <v>42</v>
      </c>
      <c r="I3" s="429" t="s">
        <v>54</v>
      </c>
      <c r="J3" s="429"/>
      <c r="K3" s="72"/>
      <c r="L3" s="429" t="s">
        <v>68</v>
      </c>
      <c r="M3" s="429"/>
      <c r="N3" s="72"/>
      <c r="O3" s="429" t="s">
        <v>253</v>
      </c>
      <c r="P3" s="429"/>
      <c r="R3" s="87" t="s">
        <v>51</v>
      </c>
      <c r="S3" s="86" t="s">
        <v>94</v>
      </c>
      <c r="T3" s="86" t="s">
        <v>46</v>
      </c>
      <c r="U3" s="86" t="s">
        <v>271</v>
      </c>
      <c r="V3" s="88" t="s">
        <v>272</v>
      </c>
    </row>
    <row r="4" spans="1:22" x14ac:dyDescent="0.2">
      <c r="A4" s="38">
        <v>44271</v>
      </c>
      <c r="B4" s="37" t="s">
        <v>252</v>
      </c>
      <c r="C4" s="72">
        <v>500</v>
      </c>
      <c r="E4" s="67" t="s">
        <v>54</v>
      </c>
      <c r="F4" s="76">
        <v>10000</v>
      </c>
      <c r="G4" s="77"/>
      <c r="I4" s="72">
        <f>+F4</f>
        <v>10000</v>
      </c>
      <c r="J4" s="73">
        <f>+G8</f>
        <v>500</v>
      </c>
      <c r="K4" s="72"/>
      <c r="L4" s="72"/>
      <c r="M4" s="73">
        <v>10000</v>
      </c>
      <c r="N4" s="72"/>
      <c r="O4" s="72">
        <f>+F7</f>
        <v>500</v>
      </c>
      <c r="P4" s="73"/>
      <c r="R4" s="89" t="str">
        <f>+I3</f>
        <v>ΤΑΜΕΙΟ</v>
      </c>
      <c r="S4" s="78">
        <f>+I10</f>
        <v>12600</v>
      </c>
      <c r="T4" s="78">
        <f>+J10</f>
        <v>3800</v>
      </c>
      <c r="U4" s="78">
        <f>+S4-T4</f>
        <v>8800</v>
      </c>
      <c r="V4" s="79">
        <v>0</v>
      </c>
    </row>
    <row r="5" spans="1:22" x14ac:dyDescent="0.2">
      <c r="A5" s="38">
        <v>44275</v>
      </c>
      <c r="B5" s="37" t="s">
        <v>255</v>
      </c>
      <c r="C5" s="72">
        <v>2000</v>
      </c>
      <c r="E5" s="68" t="s">
        <v>68</v>
      </c>
      <c r="F5" s="78"/>
      <c r="G5" s="79">
        <v>10000</v>
      </c>
      <c r="I5" s="72">
        <f>+F16</f>
        <v>800</v>
      </c>
      <c r="J5" s="74">
        <f>+G14</f>
        <v>1000</v>
      </c>
      <c r="K5" s="72"/>
      <c r="L5" s="72"/>
      <c r="M5" s="74"/>
      <c r="N5" s="72"/>
      <c r="O5" s="72">
        <f>+F31</f>
        <v>500</v>
      </c>
      <c r="P5" s="74"/>
      <c r="R5" s="89" t="str">
        <f>+L3</f>
        <v>ΚΘ</v>
      </c>
      <c r="S5" s="78">
        <v>0</v>
      </c>
      <c r="T5" s="78">
        <f>+M4</f>
        <v>10000</v>
      </c>
      <c r="U5" s="78">
        <v>0</v>
      </c>
      <c r="V5" s="79">
        <f>+T5-S5</f>
        <v>10000</v>
      </c>
    </row>
    <row r="6" spans="1:22" ht="13.5" thickBot="1" x14ac:dyDescent="0.25">
      <c r="A6" s="38">
        <v>44286</v>
      </c>
      <c r="B6" s="37" t="s">
        <v>258</v>
      </c>
      <c r="C6" s="72">
        <v>1000</v>
      </c>
      <c r="E6" s="69" t="s">
        <v>251</v>
      </c>
      <c r="F6" s="80"/>
      <c r="G6" s="82">
        <f>+A3</f>
        <v>44270</v>
      </c>
      <c r="I6" s="72">
        <f>+F22</f>
        <v>1500</v>
      </c>
      <c r="J6" s="74">
        <f>+G26</f>
        <v>300</v>
      </c>
      <c r="K6" s="72"/>
      <c r="L6" s="72"/>
      <c r="M6" s="74"/>
      <c r="N6" s="72"/>
      <c r="O6" s="72"/>
      <c r="P6" s="74"/>
      <c r="R6" s="89" t="str">
        <f>+O3</f>
        <v>ΜΙΣΘΩΜΑΤΑ</v>
      </c>
      <c r="S6" s="78">
        <f>+O8</f>
        <v>1000</v>
      </c>
      <c r="T6" s="78">
        <v>0</v>
      </c>
      <c r="U6" s="78">
        <f>+S6-T6</f>
        <v>1000</v>
      </c>
      <c r="V6" s="79">
        <v>0</v>
      </c>
    </row>
    <row r="7" spans="1:22" x14ac:dyDescent="0.2">
      <c r="A7" s="38">
        <v>44288</v>
      </c>
      <c r="B7" s="37" t="s">
        <v>260</v>
      </c>
      <c r="C7" s="72">
        <v>800</v>
      </c>
      <c r="E7" s="67" t="s">
        <v>253</v>
      </c>
      <c r="F7" s="76">
        <v>500</v>
      </c>
      <c r="G7" s="77"/>
      <c r="I7" s="72">
        <f>+F34</f>
        <v>300</v>
      </c>
      <c r="J7" s="74">
        <f>+G29</f>
        <v>900</v>
      </c>
      <c r="K7" s="72"/>
      <c r="L7" s="72"/>
      <c r="M7" s="74"/>
      <c r="N7" s="72"/>
      <c r="O7" s="72"/>
      <c r="P7" s="74"/>
      <c r="R7" s="89" t="str">
        <f>+I11</f>
        <v>ΠΕΛΑΤΕΣ</v>
      </c>
      <c r="S7" s="78">
        <f>+I15</f>
        <v>3500</v>
      </c>
      <c r="T7" s="78">
        <f>+J15</f>
        <v>2600</v>
      </c>
      <c r="U7" s="78">
        <f>+S7-T7</f>
        <v>900</v>
      </c>
      <c r="V7" s="79">
        <v>0</v>
      </c>
    </row>
    <row r="8" spans="1:22" ht="13.5" thickBot="1" x14ac:dyDescent="0.25">
      <c r="A8" s="38">
        <v>44289</v>
      </c>
      <c r="B8" s="37" t="s">
        <v>262</v>
      </c>
      <c r="C8" s="72">
        <v>1500</v>
      </c>
      <c r="E8" s="68" t="s">
        <v>54</v>
      </c>
      <c r="F8" s="78"/>
      <c r="G8" s="79">
        <v>500</v>
      </c>
      <c r="I8" s="72"/>
      <c r="J8" s="74">
        <f>+G32</f>
        <v>500</v>
      </c>
      <c r="K8" s="72"/>
      <c r="L8" s="85">
        <f>SUM(L2:L7)</f>
        <v>0</v>
      </c>
      <c r="M8" s="360">
        <f>SUM(M2:M7)</f>
        <v>10000</v>
      </c>
      <c r="N8" s="72"/>
      <c r="O8" s="85">
        <f>SUM(O2:O7)</f>
        <v>1000</v>
      </c>
      <c r="P8" s="360">
        <f>SUM(P2:P7)</f>
        <v>0</v>
      </c>
      <c r="R8" s="89" t="str">
        <f>+L11</f>
        <v>ΠΩΛΗΣΕΙΣ ΥΠΗΡΕΣΙΩΝ</v>
      </c>
      <c r="S8" s="78">
        <v>0</v>
      </c>
      <c r="T8" s="78">
        <f>+M15</f>
        <v>3500</v>
      </c>
      <c r="U8" s="78">
        <v>0</v>
      </c>
      <c r="V8" s="79">
        <f>+T8-S8</f>
        <v>3500</v>
      </c>
    </row>
    <row r="9" spans="1:22" ht="14.25" thickTop="1" thickBot="1" x14ac:dyDescent="0.25">
      <c r="A9" s="38">
        <v>44289</v>
      </c>
      <c r="B9" s="37" t="s">
        <v>263</v>
      </c>
      <c r="C9" s="72">
        <v>1500</v>
      </c>
      <c r="E9" s="69" t="s">
        <v>254</v>
      </c>
      <c r="F9" s="80"/>
      <c r="G9" s="82">
        <f>+A4</f>
        <v>44271</v>
      </c>
      <c r="I9" s="72"/>
      <c r="J9" s="74">
        <f>+G38</f>
        <v>600</v>
      </c>
      <c r="K9" s="72"/>
      <c r="L9" s="72"/>
      <c r="M9" s="95"/>
      <c r="N9" s="72"/>
      <c r="O9" s="72"/>
      <c r="P9" s="95"/>
      <c r="R9" s="89" t="str">
        <f>+O11</f>
        <v>ΑΜΟΙΒΕΣ ΤΡΙΤΩΝ</v>
      </c>
      <c r="S9" s="78">
        <f>+O15</f>
        <v>1000</v>
      </c>
      <c r="T9" s="78">
        <v>0</v>
      </c>
      <c r="U9" s="78">
        <f>+S9-T9</f>
        <v>1000</v>
      </c>
      <c r="V9" s="79">
        <f>+T9</f>
        <v>0</v>
      </c>
    </row>
    <row r="10" spans="1:22" ht="13.5" thickBot="1" x14ac:dyDescent="0.25">
      <c r="A10" s="38">
        <v>44291</v>
      </c>
      <c r="B10" s="37" t="s">
        <v>266</v>
      </c>
      <c r="C10" s="72">
        <v>300</v>
      </c>
      <c r="E10" s="67" t="s">
        <v>71</v>
      </c>
      <c r="F10" s="76">
        <v>2000</v>
      </c>
      <c r="G10" s="77"/>
      <c r="I10" s="85">
        <f>SUM(I4:I9)</f>
        <v>12600</v>
      </c>
      <c r="J10" s="360">
        <f>SUM(J4:J9)</f>
        <v>3800</v>
      </c>
      <c r="K10" s="72"/>
      <c r="L10" s="72"/>
      <c r="M10" s="72"/>
      <c r="N10" s="72"/>
      <c r="O10" s="72"/>
      <c r="P10" s="72"/>
      <c r="R10" s="89" t="str">
        <f>+I17</f>
        <v>ΔΙΑΦΟΡΑ ΕΞΟΔΑ</v>
      </c>
      <c r="S10" s="78">
        <f>+I19</f>
        <v>300</v>
      </c>
      <c r="T10" s="78">
        <v>0</v>
      </c>
      <c r="U10" s="78">
        <f>+S10-T10</f>
        <v>300</v>
      </c>
      <c r="V10" s="79">
        <v>0</v>
      </c>
    </row>
    <row r="11" spans="1:22" ht="13.5" thickTop="1" x14ac:dyDescent="0.2">
      <c r="A11" s="38">
        <v>44296</v>
      </c>
      <c r="B11" s="37" t="s">
        <v>268</v>
      </c>
      <c r="C11" s="72">
        <v>900</v>
      </c>
      <c r="E11" s="68" t="s">
        <v>256</v>
      </c>
      <c r="F11" s="78"/>
      <c r="G11" s="79">
        <f>+F10</f>
        <v>2000</v>
      </c>
      <c r="I11" s="429" t="str">
        <f>+E10</f>
        <v>ΠΕΛΑΤΕΣ</v>
      </c>
      <c r="J11" s="429"/>
      <c r="K11" s="72"/>
      <c r="L11" s="429" t="str">
        <f>+E11</f>
        <v>ΠΩΛΗΣΕΙΣ ΥΠΗΡΕΣΙΩΝ</v>
      </c>
      <c r="M11" s="429"/>
      <c r="N11" s="72"/>
      <c r="O11" s="429" t="str">
        <f>+E13</f>
        <v>ΑΜΟΙΒΕΣ ΤΡΙΤΩΝ</v>
      </c>
      <c r="P11" s="429"/>
      <c r="R11" s="89" t="str">
        <f>+L17</f>
        <v>ΑΜΟΙΒΕΣ ΠΡΟΣΩΠΙΚΟΥ</v>
      </c>
      <c r="S11" s="78">
        <f>+L19</f>
        <v>900</v>
      </c>
      <c r="T11" s="78">
        <v>0</v>
      </c>
      <c r="U11" s="78">
        <f>+S11-T11</f>
        <v>900</v>
      </c>
      <c r="V11" s="79">
        <v>0</v>
      </c>
    </row>
    <row r="12" spans="1:22" ht="13.5" thickBot="1" x14ac:dyDescent="0.25">
      <c r="A12" s="38">
        <v>44327</v>
      </c>
      <c r="B12" s="37" t="s">
        <v>719</v>
      </c>
      <c r="C12" s="72">
        <v>500</v>
      </c>
      <c r="E12" s="69" t="s">
        <v>257</v>
      </c>
      <c r="F12" s="80"/>
      <c r="G12" s="82">
        <f>+A5</f>
        <v>44275</v>
      </c>
      <c r="I12" s="72">
        <f>+F10</f>
        <v>2000</v>
      </c>
      <c r="J12" s="73">
        <f>+G17</f>
        <v>800</v>
      </c>
      <c r="K12" s="72"/>
      <c r="L12" s="72"/>
      <c r="M12" s="73">
        <f>+G11</f>
        <v>2000</v>
      </c>
      <c r="N12" s="72"/>
      <c r="O12" s="72">
        <f>+F13</f>
        <v>1000</v>
      </c>
      <c r="P12" s="73"/>
      <c r="R12" s="361" t="str">
        <f>+O17</f>
        <v>ΚΤΘ</v>
      </c>
      <c r="S12" s="78">
        <f>+O19</f>
        <v>600</v>
      </c>
      <c r="T12" s="78"/>
      <c r="U12" s="78">
        <f>+S12</f>
        <v>600</v>
      </c>
      <c r="V12" s="79"/>
    </row>
    <row r="13" spans="1:22" ht="13.5" thickBot="1" x14ac:dyDescent="0.25">
      <c r="A13" s="38">
        <v>44352</v>
      </c>
      <c r="B13" s="37" t="str">
        <f>+B7</f>
        <v>ΕΙΣΠΡΑΤΕΙ ΑΠΌ ΤΟΝ ΠΕΛΑΤΗ Α</v>
      </c>
      <c r="C13" s="72">
        <v>300</v>
      </c>
      <c r="E13" s="67" t="s">
        <v>6</v>
      </c>
      <c r="F13" s="76">
        <f>+G14</f>
        <v>1000</v>
      </c>
      <c r="G13" s="77"/>
      <c r="I13" s="72">
        <f>+F19</f>
        <v>1500</v>
      </c>
      <c r="J13" s="74">
        <f>+G23</f>
        <v>1500</v>
      </c>
      <c r="K13" s="72"/>
      <c r="L13" s="72"/>
      <c r="M13" s="74">
        <f>+G20</f>
        <v>1500</v>
      </c>
      <c r="N13" s="72"/>
      <c r="O13" s="72"/>
      <c r="P13" s="74"/>
      <c r="R13" s="90" t="s">
        <v>182</v>
      </c>
      <c r="S13" s="85">
        <f>SUM(S4:S12)</f>
        <v>19900</v>
      </c>
      <c r="T13" s="85">
        <f>SUM(T4:T12)</f>
        <v>19900</v>
      </c>
      <c r="U13" s="85">
        <f>SUM(U4:U12)</f>
        <v>13500</v>
      </c>
      <c r="V13" s="91">
        <f>SUM(V4:V12)</f>
        <v>13500</v>
      </c>
    </row>
    <row r="14" spans="1:22" ht="14.25" thickTop="1" thickBot="1" x14ac:dyDescent="0.25">
      <c r="A14" s="38">
        <v>44362</v>
      </c>
      <c r="B14" s="37" t="s">
        <v>720</v>
      </c>
      <c r="C14" s="72">
        <v>600</v>
      </c>
      <c r="E14" s="68" t="str">
        <f>+E8</f>
        <v>ΤΑΜΕΙΟ</v>
      </c>
      <c r="F14" s="78"/>
      <c r="G14" s="79">
        <f>+C6</f>
        <v>1000</v>
      </c>
      <c r="I14" s="72"/>
      <c r="J14" s="74">
        <f>+G35</f>
        <v>300</v>
      </c>
      <c r="K14" s="72"/>
      <c r="L14" s="72"/>
      <c r="M14" s="74"/>
      <c r="N14" s="72"/>
      <c r="O14" s="72"/>
      <c r="P14" s="74"/>
      <c r="R14" s="92"/>
      <c r="S14" s="93"/>
      <c r="T14" s="93"/>
      <c r="U14" s="93"/>
      <c r="V14" s="94"/>
    </row>
    <row r="15" spans="1:22" ht="13.5" thickBot="1" x14ac:dyDescent="0.25">
      <c r="A15" s="38"/>
      <c r="C15" s="72"/>
      <c r="E15" s="69" t="s">
        <v>259</v>
      </c>
      <c r="F15" s="80"/>
      <c r="G15" s="82">
        <f>+A6</f>
        <v>44286</v>
      </c>
      <c r="I15" s="85">
        <f>SUM(I12:I14)</f>
        <v>3500</v>
      </c>
      <c r="J15" s="360">
        <f>SUM(J12:J14)</f>
        <v>2600</v>
      </c>
      <c r="K15" s="72"/>
      <c r="L15" s="85">
        <f>SUM(L9:L14)</f>
        <v>0</v>
      </c>
      <c r="M15" s="360">
        <f>SUM(M9:M14)</f>
        <v>3500</v>
      </c>
      <c r="N15" s="72"/>
      <c r="O15" s="85">
        <f>SUM(O9:O14)</f>
        <v>1000</v>
      </c>
      <c r="P15" s="360">
        <f>SUM(P9:P14)</f>
        <v>0</v>
      </c>
    </row>
    <row r="16" spans="1:22" x14ac:dyDescent="0.2">
      <c r="A16" s="38"/>
      <c r="C16" s="72"/>
      <c r="E16" s="67" t="str">
        <f>+E4</f>
        <v>ΤΑΜΕΙΟ</v>
      </c>
      <c r="F16" s="76">
        <f>+C7</f>
        <v>800</v>
      </c>
      <c r="G16" s="77"/>
      <c r="I16" s="72"/>
      <c r="J16" s="72"/>
      <c r="K16" s="72"/>
      <c r="L16" s="72"/>
      <c r="M16" s="72"/>
      <c r="N16" s="72"/>
      <c r="O16" s="72"/>
      <c r="P16" s="72"/>
      <c r="V16" s="72">
        <f>+V13-U13</f>
        <v>0</v>
      </c>
    </row>
    <row r="17" spans="1:22" x14ac:dyDescent="0.2">
      <c r="A17" s="38"/>
      <c r="C17" s="72"/>
      <c r="E17" s="68" t="str">
        <f>+E10</f>
        <v>ΠΕΛΑΤΕΣ</v>
      </c>
      <c r="F17" s="78"/>
      <c r="G17" s="79">
        <f>+F16</f>
        <v>800</v>
      </c>
      <c r="I17" s="429" t="str">
        <f>+E25</f>
        <v>ΔΙΑΦΟΡΑ ΕΞΟΔΑ</v>
      </c>
      <c r="J17" s="429"/>
      <c r="K17" s="72"/>
      <c r="L17" s="429" t="str">
        <f>+E28</f>
        <v>ΑΜΟΙΒΕΣ ΠΡΟΣΩΠΙΚΟΥ</v>
      </c>
      <c r="M17" s="429"/>
      <c r="N17" s="72"/>
      <c r="O17" s="429" t="s">
        <v>643</v>
      </c>
      <c r="P17" s="429"/>
    </row>
    <row r="18" spans="1:22" ht="13.5" thickBot="1" x14ac:dyDescent="0.25">
      <c r="A18" s="38"/>
      <c r="C18" s="72"/>
      <c r="E18" s="69" t="s">
        <v>261</v>
      </c>
      <c r="F18" s="80"/>
      <c r="G18" s="82">
        <f>+A7</f>
        <v>44288</v>
      </c>
      <c r="I18" s="72">
        <f>+F25</f>
        <v>300</v>
      </c>
      <c r="J18" s="73"/>
      <c r="K18" s="72"/>
      <c r="L18" s="72">
        <f>+F28</f>
        <v>900</v>
      </c>
      <c r="M18" s="73"/>
      <c r="N18" s="72"/>
      <c r="O18" s="72">
        <f>+F37</f>
        <v>600</v>
      </c>
      <c r="P18" s="73"/>
    </row>
    <row r="19" spans="1:22" ht="13.5" thickBot="1" x14ac:dyDescent="0.25">
      <c r="A19" s="38"/>
      <c r="C19" s="72"/>
      <c r="E19" s="67" t="str">
        <f>+E10</f>
        <v>ΠΕΛΑΤΕΣ</v>
      </c>
      <c r="F19" s="76">
        <f>+C8</f>
        <v>1500</v>
      </c>
      <c r="G19" s="77"/>
      <c r="I19" s="85">
        <f>SUM(I18)</f>
        <v>300</v>
      </c>
      <c r="J19" s="360">
        <f>SUM(J18)</f>
        <v>0</v>
      </c>
      <c r="K19" s="72"/>
      <c r="L19" s="85">
        <f>SUM(L18)</f>
        <v>900</v>
      </c>
      <c r="M19" s="360">
        <f>SUM(M18)</f>
        <v>0</v>
      </c>
      <c r="N19" s="72"/>
      <c r="O19" s="85">
        <f>SUM(O18)</f>
        <v>600</v>
      </c>
      <c r="P19" s="360">
        <f>SUM(P18)</f>
        <v>0</v>
      </c>
      <c r="R19" s="362" t="s">
        <v>34</v>
      </c>
      <c r="S19" s="364" t="s">
        <v>46</v>
      </c>
      <c r="T19" s="363" t="s">
        <v>35</v>
      </c>
      <c r="V19" s="364" t="s">
        <v>94</v>
      </c>
    </row>
    <row r="20" spans="1:22" ht="13.5" thickTop="1" x14ac:dyDescent="0.2">
      <c r="A20" s="38"/>
      <c r="C20" s="72"/>
      <c r="E20" s="68" t="str">
        <f>+E11</f>
        <v>ΠΩΛΗΣΕΙΣ ΥΠΗΡΕΣΙΩΝ</v>
      </c>
      <c r="F20" s="78"/>
      <c r="G20" s="79">
        <f>+F19</f>
        <v>1500</v>
      </c>
      <c r="I20" s="72"/>
      <c r="J20" s="74"/>
      <c r="K20" s="72"/>
      <c r="L20" s="72"/>
      <c r="M20" s="74"/>
      <c r="N20" s="72"/>
      <c r="O20" s="72"/>
      <c r="P20" s="74"/>
      <c r="R20" s="71" t="str">
        <f>+R8</f>
        <v>ΠΩΛΗΣΕΙΣ ΥΠΗΡΕΣΙΩΝ</v>
      </c>
      <c r="S20" s="72">
        <f>+V8</f>
        <v>3500</v>
      </c>
      <c r="T20" s="72" t="str">
        <f>+R6</f>
        <v>ΜΙΣΘΩΜΑΤΑ</v>
      </c>
      <c r="V20" s="72">
        <f>+U6</f>
        <v>1000</v>
      </c>
    </row>
    <row r="21" spans="1:22" x14ac:dyDescent="0.2">
      <c r="A21" s="38"/>
      <c r="C21" s="72"/>
      <c r="E21" s="83" t="s">
        <v>264</v>
      </c>
      <c r="F21" s="78"/>
      <c r="G21" s="84">
        <f>+A8</f>
        <v>44289</v>
      </c>
      <c r="I21" s="72"/>
      <c r="J21" s="74"/>
      <c r="K21" s="72"/>
      <c r="L21" s="72"/>
      <c r="M21" s="74"/>
      <c r="N21" s="72"/>
      <c r="O21" s="72"/>
      <c r="P21" s="74"/>
      <c r="T21" s="72" t="str">
        <f>+R9</f>
        <v>ΑΜΟΙΒΕΣ ΤΡΙΤΩΝ</v>
      </c>
      <c r="V21" s="72">
        <f>+U9</f>
        <v>1000</v>
      </c>
    </row>
    <row r="22" spans="1:22" x14ac:dyDescent="0.2">
      <c r="A22" s="38"/>
      <c r="C22" s="72"/>
      <c r="E22" s="83" t="str">
        <f>+E4</f>
        <v>ΤΑΜΕΙΟ</v>
      </c>
      <c r="F22" s="78">
        <f>+F19</f>
        <v>1500</v>
      </c>
      <c r="G22" s="79"/>
      <c r="I22" s="72"/>
      <c r="J22" s="72"/>
      <c r="K22" s="72"/>
      <c r="L22" s="72"/>
      <c r="M22" s="72"/>
      <c r="N22" s="72"/>
      <c r="O22" s="72"/>
      <c r="P22" s="72"/>
      <c r="T22" s="72" t="str">
        <f>+R10</f>
        <v>ΔΙΑΦΟΡΑ ΕΞΟΔΑ</v>
      </c>
      <c r="V22" s="72">
        <f>+U10</f>
        <v>300</v>
      </c>
    </row>
    <row r="23" spans="1:22" x14ac:dyDescent="0.2">
      <c r="A23" s="38"/>
      <c r="C23" s="72"/>
      <c r="E23" s="68" t="str">
        <f>+E17</f>
        <v>ΠΕΛΑΤΕΣ</v>
      </c>
      <c r="F23" s="78"/>
      <c r="G23" s="79">
        <f>+F22</f>
        <v>1500</v>
      </c>
      <c r="I23" s="429"/>
      <c r="J23" s="429"/>
      <c r="K23" s="72"/>
      <c r="L23" s="429"/>
      <c r="M23" s="429"/>
      <c r="N23" s="72"/>
      <c r="O23" s="429"/>
      <c r="P23" s="429"/>
      <c r="T23" s="72" t="str">
        <f>+R11</f>
        <v>ΑΜΟΙΒΕΣ ΠΡΟΣΩΠΙΚΟΥ</v>
      </c>
      <c r="V23" s="72">
        <f>+U11</f>
        <v>900</v>
      </c>
    </row>
    <row r="24" spans="1:22" ht="13.5" thickBot="1" x14ac:dyDescent="0.25">
      <c r="A24" s="38"/>
      <c r="C24" s="72"/>
      <c r="E24" s="69" t="s">
        <v>265</v>
      </c>
      <c r="F24" s="80"/>
      <c r="G24" s="70">
        <f>+G21</f>
        <v>44289</v>
      </c>
      <c r="I24" s="72"/>
      <c r="J24" s="73"/>
      <c r="K24" s="72"/>
      <c r="L24" s="72"/>
      <c r="M24" s="73"/>
      <c r="N24" s="72"/>
      <c r="O24" s="72"/>
      <c r="P24" s="73"/>
      <c r="S24" s="85">
        <f>SUM(S20:S23)</f>
        <v>3500</v>
      </c>
      <c r="V24" s="85">
        <f>SUM(V20:V23)</f>
        <v>3200</v>
      </c>
    </row>
    <row r="25" spans="1:22" x14ac:dyDescent="0.2">
      <c r="A25" s="38"/>
      <c r="C25" s="72"/>
      <c r="E25" s="67" t="s">
        <v>8</v>
      </c>
      <c r="F25" s="76">
        <f>+G26</f>
        <v>300</v>
      </c>
      <c r="G25" s="77"/>
      <c r="I25" s="72"/>
      <c r="J25" s="74"/>
      <c r="K25" s="72"/>
      <c r="L25" s="72"/>
      <c r="M25" s="74"/>
      <c r="N25" s="72"/>
      <c r="O25" s="72"/>
      <c r="P25" s="74"/>
      <c r="U25" s="363" t="s">
        <v>273</v>
      </c>
      <c r="V25" s="363">
        <f>+S24-V24</f>
        <v>300</v>
      </c>
    </row>
    <row r="26" spans="1:22" ht="13.5" thickBot="1" x14ac:dyDescent="0.25">
      <c r="A26" s="38"/>
      <c r="C26" s="72"/>
      <c r="E26" s="68" t="str">
        <f>+E4</f>
        <v>ΤΑΜΕΙΟ</v>
      </c>
      <c r="F26" s="78"/>
      <c r="G26" s="79">
        <f>+C10</f>
        <v>300</v>
      </c>
      <c r="I26" s="72"/>
      <c r="J26" s="74"/>
      <c r="K26" s="72"/>
      <c r="L26" s="72"/>
      <c r="M26" s="74"/>
      <c r="N26" s="72"/>
      <c r="O26" s="72"/>
      <c r="P26" s="74"/>
      <c r="R26" s="37" t="s">
        <v>182</v>
      </c>
      <c r="S26" s="85">
        <f>+S24</f>
        <v>3500</v>
      </c>
      <c r="V26" s="85">
        <f>SUM(V24:V25)</f>
        <v>3500</v>
      </c>
    </row>
    <row r="27" spans="1:22" ht="14.25" thickTop="1" thickBot="1" x14ac:dyDescent="0.25">
      <c r="A27" s="38"/>
      <c r="C27" s="72"/>
      <c r="E27" s="69" t="s">
        <v>267</v>
      </c>
      <c r="F27" s="80"/>
      <c r="G27" s="70">
        <f>+A10</f>
        <v>44291</v>
      </c>
      <c r="I27" s="72"/>
      <c r="J27" s="74"/>
      <c r="K27" s="72"/>
      <c r="L27" s="72"/>
      <c r="M27" s="74"/>
      <c r="N27" s="72"/>
      <c r="O27" s="72"/>
      <c r="P27" s="74"/>
    </row>
    <row r="28" spans="1:22" x14ac:dyDescent="0.2">
      <c r="A28" s="38"/>
      <c r="C28" s="72"/>
      <c r="E28" s="66" t="s">
        <v>5</v>
      </c>
      <c r="F28" s="81">
        <f>+C11</f>
        <v>900</v>
      </c>
      <c r="G28" s="81"/>
      <c r="I28" s="72"/>
      <c r="J28" s="72"/>
      <c r="K28" s="72"/>
      <c r="L28" s="72"/>
      <c r="M28" s="72"/>
      <c r="N28" s="72"/>
      <c r="O28" s="72"/>
      <c r="P28" s="72"/>
      <c r="R28" s="96" t="s">
        <v>274</v>
      </c>
      <c r="S28" s="97"/>
      <c r="T28" s="425" t="s">
        <v>275</v>
      </c>
      <c r="U28" s="426"/>
    </row>
    <row r="29" spans="1:22" x14ac:dyDescent="0.2">
      <c r="A29" s="38"/>
      <c r="C29" s="72"/>
      <c r="E29" s="64" t="s">
        <v>54</v>
      </c>
      <c r="F29" s="78"/>
      <c r="G29" s="78">
        <f>+F28</f>
        <v>900</v>
      </c>
      <c r="I29" s="429"/>
      <c r="J29" s="429"/>
      <c r="K29" s="72"/>
      <c r="L29" s="429"/>
      <c r="M29" s="429"/>
      <c r="N29" s="72"/>
      <c r="O29" s="429"/>
      <c r="P29" s="429"/>
      <c r="R29" s="71" t="str">
        <f>+R4</f>
        <v>ΤΑΜΕΙΟ</v>
      </c>
      <c r="S29" s="72">
        <f>+U4</f>
        <v>8800</v>
      </c>
      <c r="T29" s="74" t="str">
        <f>+R5</f>
        <v>ΚΘ</v>
      </c>
      <c r="U29" s="95">
        <f>+V5</f>
        <v>10000</v>
      </c>
    </row>
    <row r="30" spans="1:22" ht="13.5" thickBot="1" x14ac:dyDescent="0.25">
      <c r="A30" s="38"/>
      <c r="C30" s="72"/>
      <c r="E30" s="39" t="s">
        <v>269</v>
      </c>
      <c r="F30" s="78"/>
      <c r="G30" s="70">
        <f>+A11</f>
        <v>44296</v>
      </c>
      <c r="I30" s="72"/>
      <c r="J30" s="73"/>
      <c r="K30" s="72"/>
      <c r="L30" s="72"/>
      <c r="M30" s="73"/>
      <c r="N30" s="72"/>
      <c r="O30" s="72"/>
      <c r="P30" s="73"/>
      <c r="R30" s="71" t="str">
        <f>+R7</f>
        <v>ΠΕΛΑΤΕΣ</v>
      </c>
      <c r="S30" s="72">
        <f>+U7</f>
        <v>900</v>
      </c>
      <c r="T30" s="365" t="s">
        <v>114</v>
      </c>
      <c r="U30" s="366">
        <f>+V25</f>
        <v>300</v>
      </c>
    </row>
    <row r="31" spans="1:22" x14ac:dyDescent="0.2">
      <c r="E31" s="66" t="str">
        <f>+E7</f>
        <v>ΜΙΣΘΩΜΑΤΑ</v>
      </c>
      <c r="F31" s="81">
        <f>+F7</f>
        <v>500</v>
      </c>
      <c r="G31" s="81"/>
      <c r="I31" s="72"/>
      <c r="J31" s="74"/>
      <c r="K31" s="72"/>
      <c r="L31" s="72"/>
      <c r="M31" s="74"/>
      <c r="N31" s="72"/>
      <c r="O31" s="72"/>
      <c r="P31" s="74"/>
      <c r="R31" s="71" t="str">
        <f>+R12</f>
        <v>ΚΤΘ</v>
      </c>
      <c r="S31" s="72">
        <f>+U12</f>
        <v>600</v>
      </c>
      <c r="T31" s="74"/>
      <c r="U31" s="95"/>
    </row>
    <row r="32" spans="1:22" ht="13.5" thickBot="1" x14ac:dyDescent="0.25">
      <c r="E32" s="64" t="s">
        <v>54</v>
      </c>
      <c r="F32" s="78"/>
      <c r="G32" s="78">
        <f>+F31</f>
        <v>500</v>
      </c>
      <c r="I32" s="72"/>
      <c r="J32" s="74"/>
      <c r="K32" s="72"/>
      <c r="L32" s="72"/>
      <c r="M32" s="74"/>
      <c r="N32" s="72"/>
      <c r="O32" s="72"/>
      <c r="P32" s="74"/>
      <c r="S32" s="85">
        <f>SUM(S29:S31)</f>
        <v>10300</v>
      </c>
      <c r="T32" s="74"/>
      <c r="U32" s="85">
        <f>SUM(U29:U30)</f>
        <v>10300</v>
      </c>
    </row>
    <row r="33" spans="5:16" ht="14.25" thickTop="1" thickBot="1" x14ac:dyDescent="0.25">
      <c r="E33" s="39" t="s">
        <v>742</v>
      </c>
      <c r="F33" s="78"/>
      <c r="G33" s="70">
        <f>+A12</f>
        <v>44327</v>
      </c>
      <c r="I33" s="72"/>
      <c r="J33" s="74"/>
      <c r="K33" s="72"/>
      <c r="L33" s="72"/>
      <c r="M33" s="74"/>
      <c r="N33" s="72"/>
      <c r="O33" s="72"/>
      <c r="P33" s="74"/>
    </row>
    <row r="34" spans="5:16" x14ac:dyDescent="0.2">
      <c r="E34" s="66" t="str">
        <f>+E16</f>
        <v>ΤΑΜΕΙΟ</v>
      </c>
      <c r="F34" s="81">
        <f>+C13</f>
        <v>300</v>
      </c>
      <c r="G34" s="81"/>
    </row>
    <row r="35" spans="5:16" x14ac:dyDescent="0.2">
      <c r="E35" s="64" t="str">
        <f>+E17</f>
        <v>ΠΕΛΑΤΕΣ</v>
      </c>
      <c r="F35" s="78"/>
      <c r="G35" s="78">
        <f>+F34</f>
        <v>300</v>
      </c>
    </row>
    <row r="36" spans="5:16" ht="13.5" thickBot="1" x14ac:dyDescent="0.25">
      <c r="E36" s="39" t="str">
        <f>+E18</f>
        <v>ΕΙΣΠΡΑΞΗ ΑΠΌ ΠΕΛΑΤΗ Α</v>
      </c>
      <c r="F36" s="78"/>
      <c r="G36" s="70">
        <f>+A13</f>
        <v>44352</v>
      </c>
    </row>
    <row r="37" spans="5:16" x14ac:dyDescent="0.2">
      <c r="E37" s="66" t="s">
        <v>643</v>
      </c>
      <c r="F37" s="81">
        <f>+C14</f>
        <v>600</v>
      </c>
      <c r="G37" s="81"/>
    </row>
    <row r="38" spans="5:16" x14ac:dyDescent="0.2">
      <c r="E38" s="64" t="s">
        <v>54</v>
      </c>
      <c r="F38" s="78"/>
      <c r="G38" s="78">
        <f>+F37</f>
        <v>600</v>
      </c>
    </row>
    <row r="39" spans="5:16" ht="13.5" thickBot="1" x14ac:dyDescent="0.25">
      <c r="E39" s="39" t="str">
        <f>+B14</f>
        <v>ΑΝΟΙΓΕΙ ΛΟΓΑΤΙΑΣΜΟ ΚΤΘ</v>
      </c>
      <c r="F39" s="78"/>
      <c r="G39" s="70">
        <f>+A14</f>
        <v>44362</v>
      </c>
    </row>
  </sheetData>
  <mergeCells count="20">
    <mergeCell ref="O23:P23"/>
    <mergeCell ref="I29:J29"/>
    <mergeCell ref="L29:M29"/>
    <mergeCell ref="O29:P29"/>
    <mergeCell ref="A1:P1"/>
    <mergeCell ref="R2:V2"/>
    <mergeCell ref="T28:U28"/>
    <mergeCell ref="E2:G2"/>
    <mergeCell ref="I2:P2"/>
    <mergeCell ref="I3:J3"/>
    <mergeCell ref="L3:M3"/>
    <mergeCell ref="O3:P3"/>
    <mergeCell ref="I11:J11"/>
    <mergeCell ref="L11:M11"/>
    <mergeCell ref="O11:P11"/>
    <mergeCell ref="I17:J17"/>
    <mergeCell ref="L17:M17"/>
    <mergeCell ref="O17:P17"/>
    <mergeCell ref="I23:J23"/>
    <mergeCell ref="L23:M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ΙΣΟΛΟΓΙΣΜΟΣ</vt:lpstr>
      <vt:lpstr>ΚΑΧ</vt:lpstr>
      <vt:lpstr>ΛΟΓΑΡΙΑΣΜΟΣ</vt:lpstr>
      <vt:lpstr>ΛΟΓ.ΓΕΓΟΝΟΤΑ</vt:lpstr>
      <vt:lpstr>ΙΕΡΑΡΧΙΣΗ ΛΟΓΑΡΙΑΣΜΩΝ</vt:lpstr>
      <vt:lpstr>ΑΝΑΓΝΩΡΙΣΗ ΛΟΓΑΡΙΑΣΜΩΝ</vt:lpstr>
      <vt:lpstr>ΛΟΓΙΣΤΙΚΑ ΒΙΒΛΙΑ</vt:lpstr>
      <vt:lpstr>ΛΟΓΙΣΤΙΚΟ ΚΥΚΛΩΜΑ</vt:lpstr>
      <vt:lpstr>ΑΣΚΗΣΗ ΣΤΟ ΛΟΓΙΣΤΙΚΟ ΚΥΚΛΩΜΑ</vt:lpstr>
      <vt:lpstr>ΚΥΚΛΩΜΑ ΠΑΓΙΩΝ</vt:lpstr>
      <vt:lpstr>ΚΥΚΛΩΜΑ ΑΠΟΘΕΜΑΤΩΝ</vt:lpstr>
      <vt:lpstr>ΑΠΟΤΙΜΗΣΗ - ΑΠΟΓΡΑΦΗ</vt:lpstr>
      <vt:lpstr>ΑΣΚΗΣΗ 1</vt:lpstr>
      <vt:lpstr>ΑΣΚΗΣΗ 2</vt:lpstr>
      <vt:lpstr>ΟΡΙΖ.ΙΣΟΛΟΓ.</vt:lpstr>
      <vt:lpstr>ημερολογιακές εγγραφές</vt:lpstr>
      <vt:lpstr>ασκηση στη λογιστική</vt:lpstr>
      <vt:lpstr>λύση ασκησης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KLP FINANCE</cp:lastModifiedBy>
  <dcterms:created xsi:type="dcterms:W3CDTF">2020-04-08T05:41:26Z</dcterms:created>
  <dcterms:modified xsi:type="dcterms:W3CDTF">2023-10-21T11:14:47Z</dcterms:modified>
</cp:coreProperties>
</file>