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606"/>
  <workbookPr defaultThemeVersion="166925"/>
  <mc:AlternateContent xmlns:mc="http://schemas.openxmlformats.org/markup-compatibility/2006">
    <mc:Choice Requires="x15">
      <x15ac:absPath xmlns:x15ac="http://schemas.microsoft.com/office/spreadsheetml/2010/11/ac" url="C:\Users\Paris Patsis\Dropbox\ACADEMIC\PANTEION\Panteion Αυτοδύναμη Διδασκαλία\Οικονομική των επιχειρήσεων και Λογιστική\"/>
    </mc:Choice>
  </mc:AlternateContent>
  <xr:revisionPtr revIDLastSave="1" documentId="8_{16D4A202-A28F-471A-843F-CB13E7D7E7D8}" xr6:coauthVersionLast="47" xr6:coauthVersionMax="47" xr10:uidLastSave="{A7615DA2-4ED7-7B43-AFF5-77B57D9714BE}"/>
  <bookViews>
    <workbookView xWindow="-110" yWindow="-110" windowWidth="38620" windowHeight="21220" activeTab="3" xr2:uid="{00000000-000D-0000-FFFF-FFFF00000000}"/>
  </bookViews>
  <sheets>
    <sheet name="ΑΣΚΗΣΗ 1" sheetId="6" r:id="rId1"/>
    <sheet name="ΑΣΚΗΣΗ 2-3" sheetId="7" r:id="rId2"/>
    <sheet name="ΑΣΚΗΣΗ 4-5" sheetId="2" r:id="rId3"/>
    <sheet name="ΑΣΚΗΣΗ 6" sheetId="9"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6" i="9" l="1"/>
  <c r="D74" i="9"/>
  <c r="B74" i="9"/>
  <c r="B73" i="9"/>
  <c r="C68" i="9"/>
  <c r="B67" i="9"/>
  <c r="B68" i="9"/>
  <c r="B66" i="9"/>
  <c r="D58" i="9"/>
  <c r="B58" i="9"/>
  <c r="B57" i="9"/>
  <c r="B56" i="9"/>
  <c r="D55" i="9"/>
  <c r="B55" i="9"/>
  <c r="C52" i="9"/>
  <c r="E52" i="9"/>
  <c r="B52" i="9"/>
  <c r="B51" i="9"/>
  <c r="C44" i="9"/>
  <c r="D43" i="9"/>
  <c r="B44" i="9"/>
  <c r="C41" i="9"/>
  <c r="B41" i="9"/>
  <c r="C40" i="9"/>
  <c r="B40" i="9"/>
  <c r="C39" i="9"/>
  <c r="D38" i="9"/>
  <c r="B39" i="9"/>
  <c r="C37" i="9"/>
  <c r="D36" i="9"/>
  <c r="B37" i="9"/>
  <c r="B34" i="9"/>
  <c r="D33" i="9"/>
  <c r="B33" i="9"/>
  <c r="C31" i="9"/>
  <c r="B31" i="9"/>
  <c r="C30" i="9"/>
  <c r="B30" i="9"/>
  <c r="C29" i="9"/>
  <c r="B29" i="9"/>
  <c r="C28" i="9"/>
  <c r="D34" i="9"/>
  <c r="F23" i="9"/>
  <c r="D66" i="9"/>
  <c r="F22" i="9"/>
  <c r="E21" i="9"/>
  <c r="E20" i="9"/>
  <c r="E19" i="9"/>
  <c r="F18" i="9"/>
  <c r="E17" i="9"/>
  <c r="F16" i="9"/>
  <c r="D73" i="9"/>
  <c r="E15" i="9"/>
  <c r="D57" i="9"/>
  <c r="F14" i="9"/>
  <c r="D51" i="9"/>
  <c r="E13" i="9"/>
  <c r="E12" i="9"/>
  <c r="E11" i="9"/>
  <c r="E10" i="9"/>
  <c r="C51" i="9"/>
  <c r="F9" i="9"/>
  <c r="D52" i="9"/>
  <c r="F8" i="9"/>
  <c r="F24" i="9"/>
  <c r="F26" i="9"/>
  <c r="E7" i="9"/>
  <c r="D56" i="9"/>
  <c r="E6" i="9"/>
  <c r="E24" i="9"/>
  <c r="E26" i="9"/>
  <c r="C11" i="2"/>
  <c r="E14" i="7"/>
  <c r="E13" i="7"/>
  <c r="F8" i="7"/>
  <c r="F9" i="7"/>
  <c r="F10" i="7"/>
  <c r="F11" i="7"/>
  <c r="F7" i="7"/>
  <c r="E11" i="7"/>
  <c r="E10" i="7"/>
  <c r="E9" i="7"/>
  <c r="E8" i="7"/>
  <c r="E7" i="7"/>
  <c r="E6" i="7"/>
  <c r="B8" i="7"/>
  <c r="B9" i="7"/>
  <c r="B6" i="7"/>
  <c r="C10" i="6"/>
  <c r="C20" i="6"/>
  <c r="E16" i="6"/>
  <c r="C39" i="2"/>
  <c r="C40" i="2"/>
  <c r="C42" i="2"/>
  <c r="C43" i="2"/>
  <c r="C33" i="2"/>
  <c r="C35" i="2"/>
  <c r="C32" i="2"/>
  <c r="C18" i="2"/>
  <c r="C19" i="2"/>
  <c r="C20" i="2"/>
  <c r="C21" i="2"/>
  <c r="C17" i="2"/>
  <c r="B18" i="2"/>
  <c r="B19" i="2"/>
  <c r="B20" i="2"/>
  <c r="B21" i="2"/>
  <c r="B17" i="2"/>
  <c r="B22" i="2"/>
  <c r="C9" i="2"/>
  <c r="B9" i="2"/>
  <c r="C22" i="2"/>
  <c r="E59" i="9"/>
  <c r="D35" i="9"/>
  <c r="E51" i="9"/>
  <c r="E54" i="9"/>
  <c r="E75" i="9"/>
  <c r="C22" i="6"/>
  <c r="E4" i="6"/>
  <c r="E18" i="6"/>
  <c r="D42" i="9"/>
  <c r="C82" i="9"/>
  <c r="C84" i="9"/>
  <c r="E61" i="9"/>
  <c r="C83" i="9"/>
  <c r="C69" i="9"/>
  <c r="D67" i="9"/>
  <c r="E70" i="9"/>
  <c r="E76" i="9"/>
  <c r="C81" i="9"/>
</calcChain>
</file>

<file path=xl/sharedStrings.xml><?xml version="1.0" encoding="utf-8"?>
<sst xmlns="http://schemas.openxmlformats.org/spreadsheetml/2006/main" count="161" uniqueCount="128">
  <si>
    <t>ΕΤΟΣ</t>
  </si>
  <si>
    <t>ΤΑΜΕΑΚΕΣ ΡΟΕΣ ΣΧΕΔΙΟΥ Α</t>
  </si>
  <si>
    <t>ΤΑΜΕΑΚΕΣ ΡΟΕΣ ΣΧΕΔΙΟΥ Β</t>
  </si>
  <si>
    <t>payback period</t>
  </si>
  <si>
    <t>NPV=</t>
  </si>
  <si>
    <t>i=</t>
  </si>
  <si>
    <t>IRR=</t>
  </si>
  <si>
    <t>ευρώ</t>
  </si>
  <si>
    <t>ΚΟΣΤΟΣ ΠΩΛΗΘΕΝΤΩΝ</t>
  </si>
  <si>
    <t>χρέωση</t>
  </si>
  <si>
    <t>πίστωση</t>
  </si>
  <si>
    <t>Αγορές εμπορευμάτων</t>
  </si>
  <si>
    <t>Αμοιβές προσωπικού</t>
  </si>
  <si>
    <t>Αποθέματα αρχής επορευμάτων</t>
  </si>
  <si>
    <t>Αποσβεσμένα Κτίρια</t>
  </si>
  <si>
    <t>Διάφορα Εξοδα</t>
  </si>
  <si>
    <t>Επιπλα</t>
  </si>
  <si>
    <t>Αποσβεσμένα Έπιπλα</t>
  </si>
  <si>
    <t>Κτίρια</t>
  </si>
  <si>
    <t>Πελάτες</t>
  </si>
  <si>
    <t>Προμηθευτές</t>
  </si>
  <si>
    <t>Πωλήσεις Εμπορευμάτων</t>
  </si>
  <si>
    <t>Ταμείο</t>
  </si>
  <si>
    <t>Τόκοι Χρεωστικοί</t>
  </si>
  <si>
    <t>Τράπεζες Λ/σμοι Δανείων</t>
  </si>
  <si>
    <t>Κεφάλαια</t>
  </si>
  <si>
    <t>Κέρδη/Ζημίες εις Νέο</t>
  </si>
  <si>
    <t>ΚΑΧ</t>
  </si>
  <si>
    <t>+</t>
  </si>
  <si>
    <t>-</t>
  </si>
  <si>
    <t>Λειτουργικά Έσοδα</t>
  </si>
  <si>
    <t>Λειτουργικά Έξοδα</t>
  </si>
  <si>
    <t>ΕΝΕΡΓΗΤΙΚΟ</t>
  </si>
  <si>
    <t>EBIT</t>
  </si>
  <si>
    <t>ΠΑΓΙΟ ΕΝΕΡΓΗΤΙΚΟ</t>
  </si>
  <si>
    <t>Χρηματοοικονομικά Αποτελέσματα</t>
  </si>
  <si>
    <t>EBT</t>
  </si>
  <si>
    <t>Σύνολο Παγίου Ενεργητικού</t>
  </si>
  <si>
    <t>Σύνολο Κυκλοφορούντος Ενεργητικού</t>
  </si>
  <si>
    <t>ΣΥΝΟΛΟ ΕΝΕΡΓΗΤΙΚΟΥ</t>
  </si>
  <si>
    <t>ΠΑΘΗΤΙΚΟ &amp; ΚΘ</t>
  </si>
  <si>
    <t>ΚΑΘΑΡΗ ΘΕΣΗ</t>
  </si>
  <si>
    <t>ΙΔΙΑ ΚΕΦΑΛΑΙΑ</t>
  </si>
  <si>
    <t>Κέρδη/Ζημίες τρέχουσας χρήσης</t>
  </si>
  <si>
    <t>Σύνολο Ιδίων Κεφαλαίων</t>
  </si>
  <si>
    <t xml:space="preserve">ΠΑΘΗΤΙΚΟ </t>
  </si>
  <si>
    <t>ΒΡΑΧΥΠΡΟΘΕΣΜΕΣ ΥΠΟΧΡΕΩΣΕΙΣ</t>
  </si>
  <si>
    <t>Συνολο Παθητικού</t>
  </si>
  <si>
    <t>ΣΥΝ0ΛΟ ΠΑΘΗΤΙΚΟΥ &amp; ΚΘ</t>
  </si>
  <si>
    <t>ΙΣΟΖΥΓΙΟ</t>
  </si>
  <si>
    <t>ΙΣΟΛΟΓΙΣΜΟΣ</t>
  </si>
  <si>
    <t xml:space="preserve">ΜΚ </t>
  </si>
  <si>
    <t>Είδος Λογαριασμού</t>
  </si>
  <si>
    <t>Αποθέματα Τέλους</t>
  </si>
  <si>
    <t>1. Απόδοση Ιδίων Κεφαλαίων, ROE</t>
  </si>
  <si>
    <t>2. Συντελεστής Μικτού Κέρδους</t>
  </si>
  <si>
    <t>3. Συντελεστής Καθαρού Κέρδους</t>
  </si>
  <si>
    <t xml:space="preserve">4. Κεφάλαιο Κίνησης </t>
  </si>
  <si>
    <t>Από τα δεδομένα που βρήκατε να υπολογιστούν τα  παρακάτω :</t>
  </si>
  <si>
    <t>Απάντηση για τις ράντες:</t>
  </si>
  <si>
    <t>1η Ράντα</t>
  </si>
  <si>
    <t>2η Ράντα</t>
  </si>
  <si>
    <t>ΠΡΟΕΞΟΦΛΗΜΕΝΕΣ ΤΑΜΕΑΚΕΣ ΡΟΕΣ ΣΧΕΔΙΟΥ Α</t>
  </si>
  <si>
    <t>ΠΡΟΕΞΟΦΛΗΜΕΝΕΣ ΤΑΜΕΑΚΕΣ ΡΟΕΣ ΣΧΕΔΙΟΥ Β</t>
  </si>
  <si>
    <t>Δίνονται τα υπόλοιπα των πιο κάτω λογοριασμών. Να τα χαρακτηρίσετε σαν λογαριασμούς Ενεργητικού (Ε), Παθητικού (Π), Καθαρής Θέσης (ΚΘ), Εσόδων (Ε), Εξόδων (ΕΞ). Να κατασκευάσετε το ισοζύγιο και να υπολογίσετε το ύψος των κερδών εις νέο. Να κατασκευάσετε επίσης τη Κατάσταση Αποτελεσμάτων Χρήσης (ΚΑΧ), τον Ισολογισμο και να υπολογίσεται και να σχολιάσετε τους επιλεγμένους αριθμοδείκτες. Η αποτίμηση στα αποθέματα τέλους ανέρχεται στα :</t>
  </si>
  <si>
    <t xml:space="preserve">Χώρος σχολιασμού για τους Αριθμοδείκτες: </t>
  </si>
  <si>
    <t>Συνολα Ισοζυγίου</t>
  </si>
  <si>
    <t>Έσοδα από Ενοίκια</t>
  </si>
  <si>
    <t>Ε</t>
  </si>
  <si>
    <t>Π</t>
  </si>
  <si>
    <t>ΕΞ</t>
  </si>
  <si>
    <t>ΑΝΤ-Ε</t>
  </si>
  <si>
    <t>ΕΣ</t>
  </si>
  <si>
    <t>Αποσβέσεις</t>
  </si>
  <si>
    <t>ΚΘ</t>
  </si>
  <si>
    <t>ΜΙΚΡΟΤΕΡΟ</t>
  </si>
  <si>
    <t>ΜΕΓΑΛΥΤΕΡΟ</t>
  </si>
  <si>
    <t>m=</t>
  </si>
  <si>
    <t>n=</t>
  </si>
  <si>
    <t>k=(1+i/m)^m*n</t>
  </si>
  <si>
    <t>Δόση=A=</t>
  </si>
  <si>
    <t>FV= A* Ορος ράντας</t>
  </si>
  <si>
    <t>Όρος ράντας=(k-1)/(i/m)</t>
  </si>
  <si>
    <t>Όρος ράντας=(k-1) / k*(i/m)</t>
  </si>
  <si>
    <t>PV=</t>
  </si>
  <si>
    <t>Δόση=A= PV/ ¨Ορο ράντας=</t>
  </si>
  <si>
    <t>ΣΥΝΟΛΑ</t>
  </si>
  <si>
    <t>Γραμμάτια Εισπρακτέα</t>
  </si>
  <si>
    <t>ΠΑΓΙΟ</t>
  </si>
  <si>
    <t>Διπλώματα Ευρεσυτεχνίας</t>
  </si>
  <si>
    <t>Οικόπεδα</t>
  </si>
  <si>
    <t>Κτήρια</t>
  </si>
  <si>
    <t>Μηχανήματα</t>
  </si>
  <si>
    <t>Έπιπλα</t>
  </si>
  <si>
    <t>ΚΥΚΛΟΦΟΡΟΥΝ ΕΝΕΡΓΗΤΙΚΟ</t>
  </si>
  <si>
    <t>Πρώτες Ύλες</t>
  </si>
  <si>
    <t>Έτοιμα προιόντα</t>
  </si>
  <si>
    <t>Εμπορεύματα</t>
  </si>
  <si>
    <t>ΠΑΘΗΤΙΚΟ - ΚΘ</t>
  </si>
  <si>
    <t>ΜΑΚΡΟΧΡΟΝΙΕΣ ΥΠΟΧΡΕΩΣΕΙΣ</t>
  </si>
  <si>
    <t>Δάνεια και Τράπεζες</t>
  </si>
  <si>
    <t>Σύνολο Παγίου</t>
  </si>
  <si>
    <t>Σύνολο Κυκλοφορούντος</t>
  </si>
  <si>
    <t>Γραμμάτεια εισπρακτέα</t>
  </si>
  <si>
    <t>ΒΡΑΧΥΧΡΟΝΙΕΣ ΥΠΟΧΡΕΩΣΕΙΣ</t>
  </si>
  <si>
    <t>ΙΚΑ</t>
  </si>
  <si>
    <t>Φόροι Τέλη</t>
  </si>
  <si>
    <t>Πιστωτές Διάφοροι</t>
  </si>
  <si>
    <t>ΣΥΝΟΛΟ ΥΠΟΧΡΕΩΣΕΩΝ</t>
  </si>
  <si>
    <t>Γραμμάτεια Πληρωτέα</t>
  </si>
  <si>
    <t>Καταθέσεις Όψεως</t>
  </si>
  <si>
    <t>Μεταφορικά Μέσα</t>
  </si>
  <si>
    <t>ΣΥΝΟΛΟ ΚΘ ΚΑΙ ΥΠΟΧΡΕΩΣΕΩΝ</t>
  </si>
  <si>
    <t>ΚΟΣΤΟΣ ΚΤΗΣΗΣ</t>
  </si>
  <si>
    <t>ΩΖ</t>
  </si>
  <si>
    <t>ΥΑ</t>
  </si>
  <si>
    <t>ΕΤΗΣΙΑ ΑΠΟΣΒΕΣΗ</t>
  </si>
  <si>
    <t>ΑΠΟΣΒΕΣΕΙΣ ΜΗΧΑΝΗΜΑΤΩΝ 3ο ΧΡΟΝΟ</t>
  </si>
  <si>
    <t>ΑΠΟΣΒΕΣΜΕΝΑ ΜΗΧΑΝΗΜΑΤΑ 3ο ΧΡΟΝΟ</t>
  </si>
  <si>
    <t>ΣΤΑΘΕΡΗ ΜΕΘΟΔΟ</t>
  </si>
  <si>
    <t>ΦΘΙΝΟΥΣΑ ΜΕΘΟΔΟ</t>
  </si>
  <si>
    <t>Α=</t>
  </si>
  <si>
    <t>1ος χρόνος</t>
  </si>
  <si>
    <t>2ος χρόνος</t>
  </si>
  <si>
    <t>3ος χρόνος</t>
  </si>
  <si>
    <t>4ος χρόνος</t>
  </si>
  <si>
    <t>5ος χρόνος</t>
  </si>
  <si>
    <t xml:space="preserve">Δίνονται οι ταμειακές ροές των 2 σχεδίων επένδυσης. Να υπολογίσετε payback period και Καθαρή Παρούσα Αξία για κάθε σχέδιο επένδυσης. Ποιο σχέδιο επένδυσης επιλέγετε και γιατί? Ανα σχέδιο επένδυσης ο εσωτερικός βαθμός απόδοσης IRR είναι μεγαλύτερος ή μικρότερος απο το προεξοφλητικό επιτόκιο i=10% σχολιάστε το;                                                                                                     2. Να βρείτε πόσα χρήματα θα είχατε σε 5 χρόνια αν καταθέτατε  500 ευρώ το 6μηνο με επιτόκιο 10% και ποιό το ποσό της δόσης μηνιαίου τοκοχρεολυτικού δανείου ποσού 20000 ευρώ με επιτόκιο 10% για 5 έτη.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</si>
</sst>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0;[Red]\(#,##0\)"/>
    <numFmt numFmtId="165" formatCode="#,##0.00_ ;\-#,##0.00\ "/>
    <numFmt numFmtId="166" formatCode="_-* #,##0.0_-;\-* #,##0.0_-;_-* &quot;-&quot;??_-;_-@_-"/>
  </numFmts>
  <fonts count="16" x14ac:knownFonts="1">
    <font>
      <sz val="11"/>
      <color theme="1"/>
      <name val="Calibri"/>
      <family val="2"/>
      <charset val="161"/>
      <scheme val="minor"/>
    </font>
    <font>
      <sz val="11"/>
      <color theme="1"/>
      <name val="Calibri"/>
      <family val="2"/>
      <charset val="161"/>
      <scheme val="minor"/>
    </font>
    <font>
      <sz val="11"/>
      <color theme="1"/>
      <name val="Times New Roman"/>
      <family val="1"/>
      <charset val="161"/>
    </font>
    <font>
      <b/>
      <sz val="14"/>
      <color theme="1"/>
      <name val="Times New Roman"/>
      <family val="1"/>
      <charset val="161"/>
    </font>
    <font>
      <b/>
      <sz val="11"/>
      <color theme="1"/>
      <name val="Times New Roman"/>
      <family val="1"/>
      <charset val="161"/>
    </font>
    <font>
      <sz val="10"/>
      <name val="Times New Roman"/>
      <family val="1"/>
      <charset val="161"/>
    </font>
    <font>
      <sz val="12"/>
      <color theme="1"/>
      <name val="Times New Roman"/>
      <family val="1"/>
      <charset val="161"/>
    </font>
    <font>
      <sz val="18"/>
      <color theme="1"/>
      <name val="Times New Roman"/>
      <family val="1"/>
      <charset val="161"/>
    </font>
    <font>
      <sz val="14"/>
      <color theme="1"/>
      <name val="Times New Roman"/>
      <family val="1"/>
      <charset val="161"/>
    </font>
    <font>
      <b/>
      <i/>
      <sz val="11"/>
      <color theme="9" tint="-0.499984740745262"/>
      <name val="Times New Roman"/>
      <family val="1"/>
      <charset val="161"/>
    </font>
    <font>
      <u/>
      <sz val="11"/>
      <color theme="1"/>
      <name val="Times New Roman"/>
      <family val="1"/>
      <charset val="161"/>
    </font>
    <font>
      <b/>
      <u/>
      <sz val="11"/>
      <color theme="1"/>
      <name val="Times New Roman"/>
      <family val="1"/>
      <charset val="161"/>
    </font>
    <font>
      <sz val="12"/>
      <name val="Times New Roman"/>
      <family val="1"/>
      <charset val="161"/>
    </font>
    <font>
      <sz val="11"/>
      <color rgb="FFFF0000"/>
      <name val="Calibri"/>
      <family val="2"/>
      <charset val="161"/>
      <scheme val="minor"/>
    </font>
    <font>
      <b/>
      <sz val="11"/>
      <color theme="1"/>
      <name val="Calibri"/>
      <family val="2"/>
      <charset val="161"/>
      <scheme val="minor"/>
    </font>
    <font>
      <b/>
      <sz val="12"/>
      <color theme="1"/>
      <name val="Calibri"/>
      <family val="2"/>
      <charset val="161"/>
      <scheme val="minor"/>
    </font>
  </fonts>
  <fills count="14">
    <fill>
      <patternFill patternType="none"/>
    </fill>
    <fill>
      <patternFill patternType="gray125"/>
    </fill>
    <fill>
      <patternFill patternType="solid">
        <fgColor theme="2" tint="-9.9978637043366805E-2"/>
        <bgColor indexed="64"/>
      </patternFill>
    </fill>
    <fill>
      <patternFill patternType="solid">
        <fgColor theme="7" tint="0.39997558519241921"/>
        <bgColor indexed="64"/>
      </patternFill>
    </fill>
    <fill>
      <patternFill patternType="solid">
        <fgColor theme="5" tint="0.59999389629810485"/>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theme="5" tint="0.39997558519241921"/>
        <bgColor indexed="64"/>
      </patternFill>
    </fill>
    <fill>
      <patternFill patternType="solid">
        <fgColor rgb="FFFFFF00"/>
        <bgColor indexed="64"/>
      </patternFill>
    </fill>
    <fill>
      <patternFill patternType="solid">
        <fgColor theme="8" tint="0.39997558519241921"/>
        <bgColor indexed="64"/>
      </patternFill>
    </fill>
    <fill>
      <patternFill patternType="solid">
        <fgColor theme="6" tint="0.59999389629810485"/>
        <bgColor indexed="64"/>
      </patternFill>
    </fill>
    <fill>
      <patternFill patternType="solid">
        <fgColor theme="1" tint="0.499984740745262"/>
        <bgColor indexed="64"/>
      </patternFill>
    </fill>
    <fill>
      <patternFill patternType="solid">
        <fgColor theme="7" tint="0.79998168889431442"/>
        <bgColor indexed="64"/>
      </patternFill>
    </fill>
    <fill>
      <patternFill patternType="solid">
        <fgColor theme="9" tint="0.39997558519241921"/>
        <bgColor indexed="64"/>
      </patternFill>
    </fill>
  </fills>
  <borders count="42">
    <border>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top/>
      <bottom style="medium">
        <color indexed="64"/>
      </bottom>
      <diagonal/>
    </border>
    <border>
      <left/>
      <right/>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style="double">
        <color indexed="64"/>
      </bottom>
      <diagonal/>
    </border>
    <border>
      <left/>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thin">
        <color indexed="64"/>
      </top>
      <bottom style="double">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double">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135">
    <xf numFmtId="0" fontId="0" fillId="0" borderId="0" xfId="0"/>
    <xf numFmtId="0" fontId="2" fillId="0" borderId="0" xfId="0" applyFont="1"/>
    <xf numFmtId="0" fontId="4" fillId="0" borderId="0" xfId="0" applyFont="1"/>
    <xf numFmtId="0" fontId="2" fillId="0" borderId="3" xfId="0" applyFont="1" applyBorder="1"/>
    <xf numFmtId="0" fontId="2" fillId="0" borderId="0" xfId="0" applyFont="1" applyAlignment="1">
      <alignment horizontal="center"/>
    </xf>
    <xf numFmtId="0" fontId="6" fillId="0" borderId="0" xfId="0" applyFont="1"/>
    <xf numFmtId="16" fontId="2" fillId="0" borderId="0" xfId="0" applyNumberFormat="1" applyFont="1"/>
    <xf numFmtId="0" fontId="7" fillId="0" borderId="0" xfId="0" applyFont="1"/>
    <xf numFmtId="0" fontId="7" fillId="0" borderId="35" xfId="0" applyFont="1" applyBorder="1"/>
    <xf numFmtId="165" fontId="7" fillId="0" borderId="11" xfId="1" applyNumberFormat="1" applyFont="1" applyBorder="1"/>
    <xf numFmtId="165" fontId="7" fillId="0" borderId="27" xfId="1" applyNumberFormat="1" applyFont="1" applyBorder="1"/>
    <xf numFmtId="9" fontId="7" fillId="0" borderId="0" xfId="0" applyNumberFormat="1" applyFont="1"/>
    <xf numFmtId="0" fontId="7" fillId="0" borderId="36" xfId="0" applyFont="1" applyBorder="1"/>
    <xf numFmtId="165" fontId="7" fillId="0" borderId="7" xfId="1" applyNumberFormat="1" applyFont="1" applyBorder="1"/>
    <xf numFmtId="165" fontId="7" fillId="0" borderId="37" xfId="1" applyNumberFormat="1" applyFont="1" applyBorder="1"/>
    <xf numFmtId="43" fontId="7" fillId="0" borderId="0" xfId="1" applyFont="1"/>
    <xf numFmtId="0" fontId="7" fillId="0" borderId="5" xfId="0" applyFont="1" applyBorder="1"/>
    <xf numFmtId="165" fontId="7" fillId="0" borderId="12" xfId="1" applyNumberFormat="1" applyFont="1" applyBorder="1"/>
    <xf numFmtId="165" fontId="7" fillId="0" borderId="14" xfId="1" applyNumberFormat="1" applyFont="1" applyBorder="1"/>
    <xf numFmtId="0" fontId="7" fillId="4" borderId="0" xfId="0" applyFont="1" applyFill="1"/>
    <xf numFmtId="10" fontId="7" fillId="4" borderId="0" xfId="2" applyNumberFormat="1" applyFont="1" applyFill="1"/>
    <xf numFmtId="43" fontId="7" fillId="3" borderId="0" xfId="1" applyFont="1" applyFill="1"/>
    <xf numFmtId="0" fontId="8" fillId="2" borderId="8" xfId="0" applyFont="1" applyFill="1" applyBorder="1"/>
    <xf numFmtId="43" fontId="8" fillId="2" borderId="9" xfId="1" applyFont="1" applyFill="1" applyBorder="1"/>
    <xf numFmtId="43" fontId="8" fillId="2" borderId="10" xfId="1" applyFont="1" applyFill="1" applyBorder="1"/>
    <xf numFmtId="0" fontId="8" fillId="0" borderId="0" xfId="0" applyFont="1"/>
    <xf numFmtId="0" fontId="8" fillId="3" borderId="0" xfId="0" applyFont="1" applyFill="1"/>
    <xf numFmtId="0" fontId="9" fillId="0" borderId="12" xfId="0" applyFont="1" applyBorder="1" applyAlignment="1">
      <alignment wrapText="1"/>
    </xf>
    <xf numFmtId="3" fontId="9" fillId="0" borderId="14" xfId="0" applyNumberFormat="1" applyFont="1" applyBorder="1" applyAlignment="1">
      <alignment horizontal="right" wrapText="1"/>
    </xf>
    <xf numFmtId="0" fontId="3" fillId="0" borderId="0" xfId="0" applyFont="1" applyAlignment="1">
      <alignment horizontal="left" vertical="top" wrapText="1"/>
    </xf>
    <xf numFmtId="0" fontId="3" fillId="0" borderId="4" xfId="0" applyFont="1" applyBorder="1" applyAlignment="1">
      <alignment horizontal="left" vertical="top" wrapText="1"/>
    </xf>
    <xf numFmtId="0" fontId="5" fillId="12" borderId="33" xfId="0" applyFont="1" applyFill="1" applyBorder="1" applyAlignment="1">
      <alignment horizontal="center"/>
    </xf>
    <xf numFmtId="0" fontId="5" fillId="12" borderId="34" xfId="0" applyFont="1" applyFill="1" applyBorder="1" applyAlignment="1">
      <alignment horizontal="center"/>
    </xf>
    <xf numFmtId="0" fontId="5" fillId="0" borderId="0" xfId="0" applyFont="1"/>
    <xf numFmtId="3" fontId="2" fillId="0" borderId="0" xfId="0" applyNumberFormat="1" applyFont="1"/>
    <xf numFmtId="3" fontId="5" fillId="0" borderId="0" xfId="0" applyNumberFormat="1" applyFont="1"/>
    <xf numFmtId="0" fontId="2" fillId="0" borderId="18" xfId="0" applyFont="1" applyBorder="1"/>
    <xf numFmtId="0" fontId="2" fillId="0" borderId="23" xfId="0" applyFont="1" applyBorder="1" applyAlignment="1">
      <alignment horizontal="center"/>
    </xf>
    <xf numFmtId="0" fontId="2" fillId="0" borderId="24" xfId="0" applyFont="1" applyBorder="1" applyAlignment="1">
      <alignment horizontal="center"/>
    </xf>
    <xf numFmtId="3" fontId="2" fillId="0" borderId="4" xfId="0" applyNumberFormat="1" applyFont="1" applyBorder="1"/>
    <xf numFmtId="164" fontId="10" fillId="0" borderId="4" xfId="0" applyNumberFormat="1" applyFont="1" applyBorder="1"/>
    <xf numFmtId="164" fontId="2" fillId="0" borderId="4" xfId="0" applyNumberFormat="1" applyFont="1" applyBorder="1"/>
    <xf numFmtId="0" fontId="2" fillId="10" borderId="0" xfId="0" applyFont="1" applyFill="1" applyAlignment="1">
      <alignment horizontal="right"/>
    </xf>
    <xf numFmtId="3" fontId="10" fillId="10" borderId="0" xfId="0" applyNumberFormat="1" applyFont="1" applyFill="1"/>
    <xf numFmtId="0" fontId="2" fillId="0" borderId="4" xfId="0" applyFont="1" applyBorder="1"/>
    <xf numFmtId="0" fontId="2" fillId="7" borderId="0" xfId="0" applyFont="1" applyFill="1" applyAlignment="1">
      <alignment horizontal="right"/>
    </xf>
    <xf numFmtId="0" fontId="2" fillId="9" borderId="0" xfId="0" applyFont="1" applyFill="1" applyAlignment="1">
      <alignment horizontal="right"/>
    </xf>
    <xf numFmtId="164" fontId="10" fillId="9" borderId="0" xfId="0" applyNumberFormat="1" applyFont="1" applyFill="1"/>
    <xf numFmtId="0" fontId="2" fillId="0" borderId="25" xfId="0" applyFont="1" applyBorder="1" applyAlignment="1">
      <alignment horizontal="center"/>
    </xf>
    <xf numFmtId="3" fontId="2" fillId="0" borderId="26" xfId="0" applyNumberFormat="1" applyFont="1" applyBorder="1"/>
    <xf numFmtId="0" fontId="2" fillId="0" borderId="5" xfId="0" applyFont="1" applyBorder="1"/>
    <xf numFmtId="0" fontId="2" fillId="0" borderId="16" xfId="0" applyFont="1" applyBorder="1"/>
    <xf numFmtId="0" fontId="2" fillId="0" borderId="6" xfId="0" applyFont="1" applyBorder="1"/>
    <xf numFmtId="0" fontId="2" fillId="0" borderId="0" xfId="0" applyFont="1" applyAlignment="1">
      <alignment horizontal="right"/>
    </xf>
    <xf numFmtId="0" fontId="2" fillId="11" borderId="0" xfId="0" applyFont="1" applyFill="1"/>
    <xf numFmtId="0" fontId="2" fillId="11" borderId="0" xfId="0" applyFont="1" applyFill="1" applyAlignment="1">
      <alignment horizontal="center"/>
    </xf>
    <xf numFmtId="164" fontId="2" fillId="11" borderId="0" xfId="0" applyNumberFormat="1" applyFont="1" applyFill="1"/>
    <xf numFmtId="3" fontId="2" fillId="0" borderId="0" xfId="0" applyNumberFormat="1" applyFont="1" applyAlignment="1">
      <alignment horizontal="center"/>
    </xf>
    <xf numFmtId="3" fontId="10" fillId="0" borderId="0" xfId="0" applyNumberFormat="1" applyFont="1"/>
    <xf numFmtId="3" fontId="2" fillId="11" borderId="0" xfId="0" applyNumberFormat="1" applyFont="1" applyFill="1"/>
    <xf numFmtId="164" fontId="2" fillId="11" borderId="21" xfId="0" applyNumberFormat="1" applyFont="1" applyFill="1" applyBorder="1"/>
    <xf numFmtId="0" fontId="2" fillId="0" borderId="0" xfId="0" applyFont="1" applyAlignment="1">
      <alignment horizontal="left"/>
    </xf>
    <xf numFmtId="3" fontId="2" fillId="0" borderId="0" xfId="0" applyNumberFormat="1" applyFont="1" applyAlignment="1">
      <alignment horizontal="right"/>
    </xf>
    <xf numFmtId="3" fontId="2" fillId="11" borderId="21" xfId="0" applyNumberFormat="1" applyFont="1" applyFill="1" applyBorder="1"/>
    <xf numFmtId="0" fontId="11" fillId="0" borderId="0" xfId="0" applyFont="1"/>
    <xf numFmtId="0" fontId="8" fillId="0" borderId="0" xfId="0" applyFont="1" applyAlignment="1">
      <alignment horizontal="left" vertical="top" wrapText="1"/>
    </xf>
    <xf numFmtId="0" fontId="6" fillId="0" borderId="0" xfId="0" applyFont="1" applyAlignment="1">
      <alignment wrapText="1"/>
    </xf>
    <xf numFmtId="3" fontId="6" fillId="0" borderId="0" xfId="0" applyNumberFormat="1" applyFont="1" applyAlignment="1">
      <alignment horizontal="right" wrapText="1"/>
    </xf>
    <xf numFmtId="0" fontId="12" fillId="0" borderId="0" xfId="0" applyFont="1" applyAlignment="1">
      <alignment wrapText="1"/>
    </xf>
    <xf numFmtId="0" fontId="6" fillId="0" borderId="7" xfId="0" applyFont="1" applyBorder="1" applyAlignment="1">
      <alignment horizontal="center"/>
    </xf>
    <xf numFmtId="3" fontId="6" fillId="0" borderId="7" xfId="0" applyNumberFormat="1" applyFont="1" applyBorder="1"/>
    <xf numFmtId="0" fontId="6" fillId="0" borderId="7" xfId="0" applyFont="1" applyBorder="1"/>
    <xf numFmtId="0" fontId="6" fillId="0" borderId="11" xfId="0" applyFont="1" applyBorder="1" applyAlignment="1">
      <alignment horizontal="center"/>
    </xf>
    <xf numFmtId="3" fontId="6" fillId="0" borderId="11" xfId="0" applyNumberFormat="1" applyFont="1" applyBorder="1"/>
    <xf numFmtId="0" fontId="6" fillId="0" borderId="11" xfId="0" applyFont="1" applyBorder="1"/>
    <xf numFmtId="3" fontId="6" fillId="0" borderId="28" xfId="0" applyNumberFormat="1" applyFont="1" applyBorder="1"/>
    <xf numFmtId="0" fontId="6" fillId="0" borderId="18" xfId="0" applyFont="1" applyBorder="1" applyAlignment="1">
      <alignment wrapText="1"/>
    </xf>
    <xf numFmtId="0" fontId="6" fillId="0" borderId="18" xfId="0" applyFont="1" applyBorder="1"/>
    <xf numFmtId="0" fontId="12" fillId="0" borderId="22" xfId="0" applyFont="1" applyBorder="1"/>
    <xf numFmtId="0" fontId="6" fillId="0" borderId="22" xfId="0" applyFont="1" applyBorder="1"/>
    <xf numFmtId="3" fontId="6" fillId="6" borderId="0" xfId="0" applyNumberFormat="1" applyFont="1" applyFill="1"/>
    <xf numFmtId="0" fontId="6" fillId="5" borderId="0" xfId="0" applyFont="1" applyFill="1"/>
    <xf numFmtId="0" fontId="6" fillId="8" borderId="0" xfId="0" applyFont="1" applyFill="1"/>
    <xf numFmtId="3" fontId="6" fillId="8" borderId="0" xfId="0" applyNumberFormat="1" applyFont="1" applyFill="1"/>
    <xf numFmtId="3" fontId="6" fillId="0" borderId="21" xfId="0" applyNumberFormat="1" applyFont="1" applyBorder="1"/>
    <xf numFmtId="0" fontId="6" fillId="0" borderId="21" xfId="0" applyFont="1" applyBorder="1"/>
    <xf numFmtId="164" fontId="2" fillId="0" borderId="0" xfId="0" applyNumberFormat="1" applyFont="1"/>
    <xf numFmtId="10" fontId="2" fillId="2" borderId="17" xfId="2" applyNumberFormat="1" applyFont="1" applyFill="1" applyBorder="1"/>
    <xf numFmtId="10" fontId="2" fillId="2" borderId="18" xfId="2" applyNumberFormat="1" applyFont="1" applyFill="1" applyBorder="1"/>
    <xf numFmtId="43" fontId="2" fillId="2" borderId="18" xfId="1" applyFont="1" applyFill="1" applyBorder="1"/>
    <xf numFmtId="0" fontId="8" fillId="13" borderId="1" xfId="0" applyFont="1" applyFill="1" applyBorder="1"/>
    <xf numFmtId="0" fontId="2" fillId="0" borderId="15" xfId="0" applyFont="1" applyBorder="1" applyAlignment="1">
      <alignment horizontal="right"/>
    </xf>
    <xf numFmtId="9" fontId="2" fillId="0" borderId="2" xfId="0" applyNumberFormat="1" applyFont="1" applyBorder="1" applyAlignment="1">
      <alignment horizontal="left"/>
    </xf>
    <xf numFmtId="0" fontId="2" fillId="0" borderId="4" xfId="0" applyFont="1" applyBorder="1" applyAlignment="1">
      <alignment horizontal="left"/>
    </xf>
    <xf numFmtId="0" fontId="2" fillId="0" borderId="16" xfId="0" applyFont="1" applyBorder="1" applyAlignment="1">
      <alignment horizontal="right"/>
    </xf>
    <xf numFmtId="1" fontId="2" fillId="0" borderId="6" xfId="0" applyNumberFormat="1" applyFont="1" applyBorder="1" applyAlignment="1">
      <alignment horizontal="left"/>
    </xf>
    <xf numFmtId="0" fontId="0" fillId="0" borderId="3" xfId="0" applyBorder="1"/>
    <xf numFmtId="0" fontId="0" fillId="0" borderId="4" xfId="0" applyBorder="1"/>
    <xf numFmtId="0" fontId="0" fillId="0" borderId="5" xfId="0" applyBorder="1"/>
    <xf numFmtId="0" fontId="0" fillId="0" borderId="6" xfId="0" applyBorder="1"/>
    <xf numFmtId="0" fontId="13" fillId="0" borderId="4" xfId="0" applyFont="1" applyBorder="1"/>
    <xf numFmtId="0" fontId="14" fillId="0" borderId="4" xfId="0" applyFont="1" applyBorder="1"/>
    <xf numFmtId="0" fontId="14" fillId="0" borderId="6" xfId="0" applyFont="1" applyBorder="1"/>
    <xf numFmtId="166" fontId="7" fillId="3" borderId="0" xfId="1" applyNumberFormat="1" applyFont="1" applyFill="1"/>
    <xf numFmtId="0" fontId="15" fillId="0" borderId="1" xfId="0" applyFont="1" applyBorder="1" applyAlignment="1">
      <alignment horizontal="center"/>
    </xf>
    <xf numFmtId="0" fontId="15" fillId="0" borderId="2" xfId="0" applyFont="1" applyBorder="1" applyAlignment="1">
      <alignment horizontal="center"/>
    </xf>
    <xf numFmtId="0" fontId="15" fillId="0" borderId="0" xfId="0" applyFont="1" applyAlignment="1">
      <alignment horizontal="center"/>
    </xf>
    <xf numFmtId="0" fontId="8" fillId="0" borderId="12" xfId="0" applyFont="1" applyBorder="1" applyAlignment="1">
      <alignment horizontal="left" vertical="top" wrapText="1"/>
    </xf>
    <xf numFmtId="0" fontId="8" fillId="0" borderId="13" xfId="0" applyFont="1" applyBorder="1" applyAlignment="1">
      <alignment horizontal="left" vertical="top" wrapText="1"/>
    </xf>
    <xf numFmtId="0" fontId="8" fillId="0" borderId="14" xfId="0" applyFont="1" applyBorder="1" applyAlignment="1">
      <alignment horizontal="left" vertical="top" wrapText="1"/>
    </xf>
    <xf numFmtId="0" fontId="8" fillId="13" borderId="0" xfId="0" applyFont="1" applyFill="1" applyAlignment="1">
      <alignment horizontal="center"/>
    </xf>
    <xf numFmtId="0" fontId="2" fillId="11" borderId="0" xfId="0" applyFont="1" applyFill="1" applyAlignment="1">
      <alignment horizontal="center"/>
    </xf>
    <xf numFmtId="0" fontId="2" fillId="11" borderId="0" xfId="0" applyFont="1" applyFill="1" applyAlignment="1">
      <alignment horizontal="left"/>
    </xf>
    <xf numFmtId="0" fontId="2" fillId="0" borderId="20" xfId="0" applyFont="1" applyBorder="1" applyAlignment="1">
      <alignment horizontal="left" vertical="top"/>
    </xf>
    <xf numFmtId="0" fontId="2" fillId="0" borderId="22" xfId="0" applyFont="1" applyBorder="1" applyAlignment="1">
      <alignment horizontal="left" vertical="top"/>
    </xf>
    <xf numFmtId="0" fontId="2" fillId="0" borderId="38" xfId="0" applyFont="1" applyBorder="1" applyAlignment="1">
      <alignment horizontal="left" vertical="top"/>
    </xf>
    <xf numFmtId="0" fontId="2" fillId="0" borderId="19" xfId="0" applyFont="1" applyBorder="1" applyAlignment="1">
      <alignment horizontal="left" vertical="top"/>
    </xf>
    <xf numFmtId="0" fontId="2" fillId="0" borderId="0" xfId="0" applyFont="1" applyAlignment="1">
      <alignment horizontal="left" vertical="top"/>
    </xf>
    <xf numFmtId="0" fontId="2" fillId="0" borderId="39" xfId="0" applyFont="1" applyBorder="1" applyAlignment="1">
      <alignment horizontal="left" vertical="top"/>
    </xf>
    <xf numFmtId="0" fontId="2" fillId="0" borderId="40" xfId="0" applyFont="1" applyBorder="1" applyAlignment="1">
      <alignment horizontal="left" vertical="top"/>
    </xf>
    <xf numFmtId="0" fontId="2" fillId="0" borderId="17" xfId="0" applyFont="1" applyBorder="1" applyAlignment="1">
      <alignment horizontal="left" vertical="top"/>
    </xf>
    <xf numFmtId="0" fontId="2" fillId="0" borderId="41" xfId="0" applyFont="1" applyBorder="1" applyAlignment="1">
      <alignment horizontal="left" vertical="top"/>
    </xf>
    <xf numFmtId="0" fontId="8" fillId="0" borderId="1" xfId="0" applyFont="1" applyBorder="1" applyAlignment="1">
      <alignment horizontal="left" vertical="top" wrapText="1"/>
    </xf>
    <xf numFmtId="0" fontId="8" fillId="0" borderId="15" xfId="0" applyFont="1" applyBorder="1" applyAlignment="1">
      <alignment horizontal="left" vertical="top" wrapText="1"/>
    </xf>
    <xf numFmtId="0" fontId="8" fillId="0" borderId="2" xfId="0" applyFont="1" applyBorder="1" applyAlignment="1">
      <alignment horizontal="left" vertical="top" wrapText="1"/>
    </xf>
    <xf numFmtId="0" fontId="8" fillId="0" borderId="3" xfId="0" applyFont="1" applyBorder="1" applyAlignment="1">
      <alignment horizontal="left" vertical="top" wrapText="1"/>
    </xf>
    <xf numFmtId="0" fontId="8" fillId="0" borderId="0" xfId="0" applyFont="1" applyAlignment="1">
      <alignment horizontal="left" vertical="top" wrapText="1"/>
    </xf>
    <xf numFmtId="0" fontId="8" fillId="0" borderId="4" xfId="0" applyFont="1" applyBorder="1" applyAlignment="1">
      <alignment horizontal="left" vertical="top" wrapText="1"/>
    </xf>
    <xf numFmtId="0" fontId="2" fillId="12" borderId="29" xfId="0" applyFont="1" applyFill="1" applyBorder="1" applyAlignment="1">
      <alignment horizontal="center" vertical="center"/>
    </xf>
    <xf numFmtId="0" fontId="2" fillId="12" borderId="32" xfId="0" applyFont="1" applyFill="1" applyBorder="1" applyAlignment="1">
      <alignment horizontal="center" vertical="center"/>
    </xf>
    <xf numFmtId="0" fontId="3" fillId="12" borderId="30" xfId="0" applyFont="1" applyFill="1" applyBorder="1" applyAlignment="1">
      <alignment horizontal="center" vertical="center" wrapText="1"/>
    </xf>
    <xf numFmtId="0" fontId="3" fillId="12" borderId="31" xfId="0" applyFont="1" applyFill="1" applyBorder="1" applyAlignment="1">
      <alignment horizontal="center" vertical="center" wrapText="1"/>
    </xf>
    <xf numFmtId="0" fontId="2" fillId="0" borderId="13" xfId="0" applyFont="1" applyBorder="1" applyAlignment="1">
      <alignment horizontal="center"/>
    </xf>
    <xf numFmtId="0" fontId="2" fillId="0" borderId="14" xfId="0" applyFont="1" applyBorder="1" applyAlignment="1">
      <alignment horizontal="center"/>
    </xf>
    <xf numFmtId="0" fontId="4" fillId="0" borderId="0" xfId="0" applyFont="1" applyAlignment="1">
      <alignment horizontal="center"/>
    </xf>
  </cellXfs>
  <cellStyles count="3">
    <cellStyle name="Κανονικό" xfId="0" builtinId="0"/>
    <cellStyle name="Κόμμα" xfId="1" builtinId="3"/>
    <cellStyle name="Ποσοστό"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Θέμα του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F6D775-F7EF-4674-A66A-C7265EE1341E}">
  <dimension ref="B1:E22"/>
  <sheetViews>
    <sheetView workbookViewId="0">
      <selection activeCell="D36" sqref="D36"/>
    </sheetView>
  </sheetViews>
  <sheetFormatPr defaultRowHeight="15" x14ac:dyDescent="0.2"/>
  <cols>
    <col min="2" max="2" width="24.88671875" bestFit="1" customWidth="1"/>
    <col min="4" max="4" width="26.36328125" bestFit="1" customWidth="1"/>
  </cols>
  <sheetData>
    <row r="1" spans="2:5" ht="15.75" thickBot="1" x14ac:dyDescent="0.25"/>
    <row r="2" spans="2:5" x14ac:dyDescent="0.2">
      <c r="B2" s="104" t="s">
        <v>32</v>
      </c>
      <c r="C2" s="105"/>
      <c r="D2" s="104" t="s">
        <v>98</v>
      </c>
      <c r="E2" s="105"/>
    </row>
    <row r="3" spans="2:5" x14ac:dyDescent="0.2">
      <c r="B3" s="96" t="s">
        <v>88</v>
      </c>
      <c r="C3" s="97"/>
      <c r="D3" s="96"/>
      <c r="E3" s="97"/>
    </row>
    <row r="4" spans="2:5" x14ac:dyDescent="0.2">
      <c r="B4" s="96" t="s">
        <v>89</v>
      </c>
      <c r="C4" s="97">
        <v>2000</v>
      </c>
      <c r="D4" s="96" t="s">
        <v>41</v>
      </c>
      <c r="E4" s="100">
        <f>+C22-E16</f>
        <v>34400</v>
      </c>
    </row>
    <row r="5" spans="2:5" x14ac:dyDescent="0.2">
      <c r="B5" s="96" t="s">
        <v>90</v>
      </c>
      <c r="C5" s="97">
        <v>8000</v>
      </c>
      <c r="D5" s="96"/>
      <c r="E5" s="97"/>
    </row>
    <row r="6" spans="2:5" x14ac:dyDescent="0.2">
      <c r="B6" s="96" t="s">
        <v>91</v>
      </c>
      <c r="C6" s="97">
        <v>30000</v>
      </c>
      <c r="D6" s="96" t="s">
        <v>99</v>
      </c>
      <c r="E6" s="97"/>
    </row>
    <row r="7" spans="2:5" x14ac:dyDescent="0.2">
      <c r="B7" s="96" t="s">
        <v>92</v>
      </c>
      <c r="C7" s="97">
        <v>3000</v>
      </c>
      <c r="D7" s="96" t="s">
        <v>100</v>
      </c>
      <c r="E7" s="97">
        <v>20000</v>
      </c>
    </row>
    <row r="8" spans="2:5" x14ac:dyDescent="0.2">
      <c r="B8" s="96" t="s">
        <v>93</v>
      </c>
      <c r="C8" s="97">
        <v>1000</v>
      </c>
      <c r="D8" s="96"/>
      <c r="E8" s="97"/>
    </row>
    <row r="9" spans="2:5" x14ac:dyDescent="0.2">
      <c r="B9" s="96" t="s">
        <v>111</v>
      </c>
      <c r="C9" s="97">
        <v>5000</v>
      </c>
      <c r="D9" s="96" t="s">
        <v>104</v>
      </c>
      <c r="E9" s="97"/>
    </row>
    <row r="10" spans="2:5" x14ac:dyDescent="0.2">
      <c r="B10" s="96" t="s">
        <v>101</v>
      </c>
      <c r="C10" s="97">
        <f>SUM(C4:C9)</f>
        <v>49000</v>
      </c>
      <c r="D10" s="96" t="s">
        <v>20</v>
      </c>
      <c r="E10" s="97">
        <v>4500</v>
      </c>
    </row>
    <row r="11" spans="2:5" x14ac:dyDescent="0.2">
      <c r="B11" s="96"/>
      <c r="C11" s="97"/>
      <c r="D11" s="96" t="s">
        <v>105</v>
      </c>
      <c r="E11" s="97">
        <v>200</v>
      </c>
    </row>
    <row r="12" spans="2:5" x14ac:dyDescent="0.2">
      <c r="B12" s="96" t="s">
        <v>94</v>
      </c>
      <c r="C12" s="97"/>
      <c r="D12" s="96" t="s">
        <v>106</v>
      </c>
      <c r="E12" s="97">
        <v>100</v>
      </c>
    </row>
    <row r="13" spans="2:5" x14ac:dyDescent="0.2">
      <c r="B13" s="96" t="s">
        <v>95</v>
      </c>
      <c r="C13" s="97">
        <v>4000</v>
      </c>
      <c r="D13" s="96" t="s">
        <v>107</v>
      </c>
      <c r="E13" s="97">
        <v>3000</v>
      </c>
    </row>
    <row r="14" spans="2:5" x14ac:dyDescent="0.2">
      <c r="B14" s="96" t="s">
        <v>96</v>
      </c>
      <c r="C14" s="97">
        <v>3000</v>
      </c>
      <c r="D14" s="96" t="s">
        <v>109</v>
      </c>
      <c r="E14" s="97">
        <v>1500</v>
      </c>
    </row>
    <row r="15" spans="2:5" x14ac:dyDescent="0.2">
      <c r="B15" s="96" t="s">
        <v>97</v>
      </c>
      <c r="C15" s="97">
        <v>1000</v>
      </c>
      <c r="D15" s="96"/>
      <c r="E15" s="97"/>
    </row>
    <row r="16" spans="2:5" x14ac:dyDescent="0.2">
      <c r="B16" s="96" t="s">
        <v>19</v>
      </c>
      <c r="C16" s="97">
        <v>500</v>
      </c>
      <c r="D16" s="96" t="s">
        <v>108</v>
      </c>
      <c r="E16" s="97">
        <f>SUM(E7:E14)</f>
        <v>29300</v>
      </c>
    </row>
    <row r="17" spans="2:5" x14ac:dyDescent="0.2">
      <c r="B17" s="96" t="s">
        <v>103</v>
      </c>
      <c r="C17" s="97">
        <v>200</v>
      </c>
      <c r="D17" s="96"/>
      <c r="E17" s="97"/>
    </row>
    <row r="18" spans="2:5" x14ac:dyDescent="0.2">
      <c r="B18" s="96" t="s">
        <v>22</v>
      </c>
      <c r="C18" s="97">
        <v>1000</v>
      </c>
      <c r="D18" s="96" t="s">
        <v>112</v>
      </c>
      <c r="E18" s="101">
        <f>+E16+E4</f>
        <v>63700</v>
      </c>
    </row>
    <row r="19" spans="2:5" x14ac:dyDescent="0.2">
      <c r="B19" s="96" t="s">
        <v>110</v>
      </c>
      <c r="C19" s="97">
        <v>5000</v>
      </c>
      <c r="D19" s="96"/>
      <c r="E19" s="97"/>
    </row>
    <row r="20" spans="2:5" x14ac:dyDescent="0.2">
      <c r="B20" s="96" t="s">
        <v>102</v>
      </c>
      <c r="C20" s="97">
        <f>SUM(C13:C19)</f>
        <v>14700</v>
      </c>
      <c r="D20" s="96"/>
      <c r="E20" s="97"/>
    </row>
    <row r="21" spans="2:5" x14ac:dyDescent="0.2">
      <c r="B21" s="96"/>
      <c r="C21" s="97"/>
      <c r="D21" s="96"/>
      <c r="E21" s="97"/>
    </row>
    <row r="22" spans="2:5" ht="15.75" thickBot="1" x14ac:dyDescent="0.25">
      <c r="B22" s="98" t="s">
        <v>39</v>
      </c>
      <c r="C22" s="102">
        <f>+C20+C10</f>
        <v>63700</v>
      </c>
      <c r="D22" s="98"/>
      <c r="E22" s="99"/>
    </row>
  </sheetData>
  <mergeCells count="2">
    <mergeCell ref="B2:C2"/>
    <mergeCell ref="D2:E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A87B4B-69F7-4FA4-937D-05C92D1CBE04}">
  <dimension ref="A1:F14"/>
  <sheetViews>
    <sheetView workbookViewId="0">
      <selection activeCell="C34" sqref="C34"/>
    </sheetView>
  </sheetViews>
  <sheetFormatPr defaultRowHeight="15" x14ac:dyDescent="0.2"/>
  <cols>
    <col min="1" max="1" width="36.58984375" bestFit="1" customWidth="1"/>
    <col min="4" max="4" width="36.58984375" bestFit="1" customWidth="1"/>
    <col min="6" max="6" width="16.27734375" bestFit="1" customWidth="1"/>
  </cols>
  <sheetData>
    <row r="1" spans="1:6" x14ac:dyDescent="0.2">
      <c r="A1" s="106" t="s">
        <v>119</v>
      </c>
      <c r="B1" s="106"/>
      <c r="D1" s="106" t="s">
        <v>120</v>
      </c>
      <c r="E1" s="106"/>
    </row>
    <row r="2" spans="1:6" x14ac:dyDescent="0.2">
      <c r="A2" t="s">
        <v>113</v>
      </c>
      <c r="B2">
        <v>220000</v>
      </c>
      <c r="D2" t="s">
        <v>113</v>
      </c>
      <c r="E2">
        <v>220000</v>
      </c>
    </row>
    <row r="3" spans="1:6" x14ac:dyDescent="0.2">
      <c r="A3" t="s">
        <v>114</v>
      </c>
      <c r="B3">
        <v>5</v>
      </c>
      <c r="D3" t="s">
        <v>114</v>
      </c>
      <c r="E3">
        <v>5</v>
      </c>
    </row>
    <row r="4" spans="1:6" x14ac:dyDescent="0.2">
      <c r="A4" t="s">
        <v>115</v>
      </c>
      <c r="B4">
        <v>20000</v>
      </c>
      <c r="D4" t="s">
        <v>115</v>
      </c>
      <c r="E4">
        <v>20000</v>
      </c>
    </row>
    <row r="6" spans="1:6" x14ac:dyDescent="0.2">
      <c r="A6" t="s">
        <v>116</v>
      </c>
      <c r="B6">
        <f>+(B2-B4)/B3</f>
        <v>40000</v>
      </c>
      <c r="D6" t="s">
        <v>121</v>
      </c>
      <c r="E6">
        <f>1+2+3+4+5</f>
        <v>15</v>
      </c>
      <c r="F6" t="s">
        <v>116</v>
      </c>
    </row>
    <row r="7" spans="1:6" x14ac:dyDescent="0.2">
      <c r="D7" t="s">
        <v>122</v>
      </c>
      <c r="E7">
        <f>5/15</f>
        <v>0.33333333333333331</v>
      </c>
      <c r="F7">
        <f>+($E$2-$E$4)*E7</f>
        <v>66666.666666666657</v>
      </c>
    </row>
    <row r="8" spans="1:6" x14ac:dyDescent="0.2">
      <c r="A8" t="s">
        <v>117</v>
      </c>
      <c r="B8">
        <f>+B6</f>
        <v>40000</v>
      </c>
      <c r="D8" t="s">
        <v>123</v>
      </c>
      <c r="E8">
        <f>4/15</f>
        <v>0.26666666666666666</v>
      </c>
      <c r="F8">
        <f t="shared" ref="F8:F11" si="0">+($E$2-$E$4)*E8</f>
        <v>53333.333333333336</v>
      </c>
    </row>
    <row r="9" spans="1:6" x14ac:dyDescent="0.2">
      <c r="A9" t="s">
        <v>118</v>
      </c>
      <c r="B9">
        <f>+B6*3</f>
        <v>120000</v>
      </c>
      <c r="D9" t="s">
        <v>124</v>
      </c>
      <c r="E9">
        <f>3/15</f>
        <v>0.2</v>
      </c>
      <c r="F9">
        <f t="shared" si="0"/>
        <v>40000</v>
      </c>
    </row>
    <row r="10" spans="1:6" x14ac:dyDescent="0.2">
      <c r="D10" t="s">
        <v>125</v>
      </c>
      <c r="E10">
        <f>2/15</f>
        <v>0.13333333333333333</v>
      </c>
      <c r="F10">
        <f t="shared" si="0"/>
        <v>26666.666666666668</v>
      </c>
    </row>
    <row r="11" spans="1:6" x14ac:dyDescent="0.2">
      <c r="D11" t="s">
        <v>126</v>
      </c>
      <c r="E11">
        <f>1/15</f>
        <v>6.6666666666666666E-2</v>
      </c>
      <c r="F11">
        <f t="shared" si="0"/>
        <v>13333.333333333334</v>
      </c>
    </row>
    <row r="13" spans="1:6" x14ac:dyDescent="0.2">
      <c r="D13" t="s">
        <v>117</v>
      </c>
      <c r="E13">
        <f>+F9</f>
        <v>40000</v>
      </c>
    </row>
    <row r="14" spans="1:6" x14ac:dyDescent="0.2">
      <c r="D14" t="s">
        <v>118</v>
      </c>
      <c r="E14">
        <f>+SUM(F7:F9)</f>
        <v>160000</v>
      </c>
    </row>
  </sheetData>
  <mergeCells count="2">
    <mergeCell ref="A1:B1"/>
    <mergeCell ref="D1:E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F43"/>
  <sheetViews>
    <sheetView topLeftCell="A28" workbookViewId="0">
      <selection sqref="A1:C1"/>
    </sheetView>
  </sheetViews>
  <sheetFormatPr defaultColWidth="9.14453125" defaultRowHeight="13.5" x14ac:dyDescent="0.15"/>
  <cols>
    <col min="1" max="1" width="23.67578125" style="1" bestFit="1" customWidth="1"/>
    <col min="2" max="2" width="67.53125" style="1" bestFit="1" customWidth="1"/>
    <col min="3" max="3" width="67.39453125" style="1" bestFit="1" customWidth="1"/>
    <col min="4" max="4" width="9.14453125" style="1"/>
    <col min="5" max="5" width="4.9765625" style="1" bestFit="1" customWidth="1"/>
    <col min="6" max="6" width="17.08203125" style="1" bestFit="1" customWidth="1"/>
    <col min="7" max="16384" width="9.14453125" style="1"/>
  </cols>
  <sheetData>
    <row r="1" spans="1:6" ht="111.75" customHeight="1" thickBot="1" x14ac:dyDescent="0.2">
      <c r="A1" s="107" t="s">
        <v>127</v>
      </c>
      <c r="B1" s="108"/>
      <c r="C1" s="109"/>
      <c r="D1" s="2"/>
      <c r="E1" s="2"/>
      <c r="F1" s="6"/>
    </row>
    <row r="2" spans="1:6" ht="14.25" thickBot="1" x14ac:dyDescent="0.2"/>
    <row r="3" spans="1:6" s="25" customFormat="1" ht="18.75" thickBot="1" x14ac:dyDescent="0.25">
      <c r="A3" s="22" t="s">
        <v>0</v>
      </c>
      <c r="B3" s="23" t="s">
        <v>1</v>
      </c>
      <c r="C3" s="24" t="s">
        <v>2</v>
      </c>
    </row>
    <row r="4" spans="1:6" ht="21.75" x14ac:dyDescent="0.25">
      <c r="A4" s="8">
        <v>0</v>
      </c>
      <c r="B4" s="9">
        <v>-10000</v>
      </c>
      <c r="C4" s="10">
        <v>-10000</v>
      </c>
      <c r="D4" s="7"/>
      <c r="E4" s="11"/>
    </row>
    <row r="5" spans="1:6" ht="21.75" x14ac:dyDescent="0.25">
      <c r="A5" s="12">
        <v>1</v>
      </c>
      <c r="B5" s="13">
        <v>3000</v>
      </c>
      <c r="C5" s="14">
        <v>5000</v>
      </c>
      <c r="D5" s="7"/>
      <c r="E5" s="7"/>
    </row>
    <row r="6" spans="1:6" ht="21.75" x14ac:dyDescent="0.25">
      <c r="A6" s="12">
        <v>2</v>
      </c>
      <c r="B6" s="13">
        <v>6000</v>
      </c>
      <c r="C6" s="14">
        <v>6000</v>
      </c>
      <c r="D6" s="7"/>
      <c r="E6" s="7"/>
    </row>
    <row r="7" spans="1:6" ht="21.75" x14ac:dyDescent="0.25">
      <c r="A7" s="12">
        <v>3</v>
      </c>
      <c r="B7" s="13">
        <v>2000</v>
      </c>
      <c r="C7" s="14">
        <v>1000</v>
      </c>
      <c r="D7" s="7"/>
      <c r="E7" s="15"/>
    </row>
    <row r="8" spans="1:6" ht="22.5" thickBot="1" x14ac:dyDescent="0.3">
      <c r="A8" s="12">
        <v>4</v>
      </c>
      <c r="B8" s="13">
        <v>1000</v>
      </c>
      <c r="C8" s="14">
        <v>0</v>
      </c>
      <c r="D8" s="7"/>
      <c r="E8" s="7"/>
    </row>
    <row r="9" spans="1:6" ht="22.5" thickBot="1" x14ac:dyDescent="0.3">
      <c r="A9" s="16" t="s">
        <v>86</v>
      </c>
      <c r="B9" s="17">
        <f>SUM(B4:B8)</f>
        <v>2000</v>
      </c>
      <c r="C9" s="18">
        <f>SUM(C4:C8)</f>
        <v>2000</v>
      </c>
      <c r="D9" s="7"/>
      <c r="E9" s="11"/>
    </row>
    <row r="10" spans="1:6" ht="21.75" x14ac:dyDescent="0.25">
      <c r="A10" s="7"/>
      <c r="B10" s="15"/>
      <c r="C10" s="15"/>
      <c r="D10" s="7"/>
      <c r="E10" s="7"/>
    </row>
    <row r="11" spans="1:6" ht="21.75" x14ac:dyDescent="0.25">
      <c r="A11" s="26" t="s">
        <v>3</v>
      </c>
      <c r="B11" s="103">
        <v>2.5</v>
      </c>
      <c r="C11" s="21">
        <f>1+0.833333333333333</f>
        <v>1.8333333333333335</v>
      </c>
    </row>
    <row r="12" spans="1:6" ht="21.75" x14ac:dyDescent="0.25">
      <c r="A12" s="7"/>
      <c r="B12" s="15"/>
      <c r="C12" s="15"/>
      <c r="D12" s="7"/>
    </row>
    <row r="13" spans="1:6" ht="21.75" x14ac:dyDescent="0.25">
      <c r="A13" s="7"/>
      <c r="B13" s="15"/>
      <c r="C13" s="15"/>
    </row>
    <row r="14" spans="1:6" ht="21.75" x14ac:dyDescent="0.25">
      <c r="A14" s="7"/>
      <c r="B14" s="15"/>
      <c r="C14" s="15"/>
    </row>
    <row r="15" spans="1:6" ht="22.5" thickBot="1" x14ac:dyDescent="0.3">
      <c r="A15" s="19" t="s">
        <v>5</v>
      </c>
      <c r="B15" s="20">
        <v>0.1</v>
      </c>
      <c r="C15" s="15"/>
    </row>
    <row r="16" spans="1:6" ht="18.75" thickBot="1" x14ac:dyDescent="0.25">
      <c r="A16" s="22" t="s">
        <v>0</v>
      </c>
      <c r="B16" s="23" t="s">
        <v>62</v>
      </c>
      <c r="C16" s="24" t="s">
        <v>63</v>
      </c>
    </row>
    <row r="17" spans="1:3" ht="21.75" x14ac:dyDescent="0.25">
      <c r="A17" s="8">
        <v>0</v>
      </c>
      <c r="B17" s="9">
        <f>+B4/(1+$B$15)^A17</f>
        <v>-10000</v>
      </c>
      <c r="C17" s="9">
        <f>+C4/(1+$B$15)^A17</f>
        <v>-10000</v>
      </c>
    </row>
    <row r="18" spans="1:3" ht="21.75" x14ac:dyDescent="0.25">
      <c r="A18" s="12">
        <v>1</v>
      </c>
      <c r="B18" s="9">
        <f>+B5/(1+$B$15)^A18</f>
        <v>2727.272727272727</v>
      </c>
      <c r="C18" s="9">
        <f>+C5/(1+$B$15)^A18</f>
        <v>4545.454545454545</v>
      </c>
    </row>
    <row r="19" spans="1:3" ht="21.75" x14ac:dyDescent="0.25">
      <c r="A19" s="12">
        <v>2</v>
      </c>
      <c r="B19" s="9">
        <f>+B6/(1+$B$15)^A19</f>
        <v>4958.6776859504125</v>
      </c>
      <c r="C19" s="9">
        <f>+C6/(1+$B$15)^A19</f>
        <v>4958.6776859504125</v>
      </c>
    </row>
    <row r="20" spans="1:3" ht="21.75" x14ac:dyDescent="0.25">
      <c r="A20" s="12">
        <v>3</v>
      </c>
      <c r="B20" s="9">
        <f>+B7/(1+$B$15)^A20</f>
        <v>1502.6296018031551</v>
      </c>
      <c r="C20" s="9">
        <f>+C7/(1+$B$15)^A20</f>
        <v>751.31480090157754</v>
      </c>
    </row>
    <row r="21" spans="1:3" ht="22.5" thickBot="1" x14ac:dyDescent="0.3">
      <c r="A21" s="12">
        <v>4</v>
      </c>
      <c r="B21" s="9">
        <f>+B8/(1+$B$15)^A21</f>
        <v>683.01345536507051</v>
      </c>
      <c r="C21" s="9">
        <f>+C8/(1+$B$15)^A21</f>
        <v>0</v>
      </c>
    </row>
    <row r="22" spans="1:3" ht="22.5" thickBot="1" x14ac:dyDescent="0.3">
      <c r="A22" s="16" t="s">
        <v>4</v>
      </c>
      <c r="B22" s="17">
        <f>SUM(B17:B21)</f>
        <v>-128.40652960863486</v>
      </c>
      <c r="C22" s="18">
        <f>SUM(C17:C21)</f>
        <v>255.44703230653511</v>
      </c>
    </row>
    <row r="23" spans="1:3" ht="21.75" x14ac:dyDescent="0.25">
      <c r="A23" s="7"/>
      <c r="B23" s="15"/>
      <c r="C23" s="15"/>
    </row>
    <row r="24" spans="1:3" ht="21.75" x14ac:dyDescent="0.25">
      <c r="A24" s="21" t="s">
        <v>6</v>
      </c>
      <c r="B24" s="21" t="s">
        <v>75</v>
      </c>
      <c r="C24" s="21" t="s">
        <v>76</v>
      </c>
    </row>
    <row r="27" spans="1:3" ht="18" x14ac:dyDescent="0.2">
      <c r="A27" s="110" t="s">
        <v>59</v>
      </c>
      <c r="B27" s="110"/>
      <c r="C27" s="110"/>
    </row>
    <row r="28" spans="1:3" ht="14.25" thickBot="1" x14ac:dyDescent="0.2"/>
    <row r="29" spans="1:3" ht="18" x14ac:dyDescent="0.2">
      <c r="A29" s="90" t="s">
        <v>60</v>
      </c>
      <c r="B29" s="91" t="s">
        <v>5</v>
      </c>
      <c r="C29" s="92">
        <v>0.1</v>
      </c>
    </row>
    <row r="30" spans="1:3" x14ac:dyDescent="0.15">
      <c r="A30" s="3"/>
      <c r="B30" s="53" t="s">
        <v>77</v>
      </c>
      <c r="C30" s="93">
        <v>2</v>
      </c>
    </row>
    <row r="31" spans="1:3" x14ac:dyDescent="0.15">
      <c r="A31" s="3"/>
      <c r="B31" s="53" t="s">
        <v>78</v>
      </c>
      <c r="C31" s="93">
        <v>5</v>
      </c>
    </row>
    <row r="32" spans="1:3" x14ac:dyDescent="0.15">
      <c r="A32" s="3"/>
      <c r="B32" s="53" t="s">
        <v>79</v>
      </c>
      <c r="C32" s="93">
        <f>(1+(C29/C30))^(C30*C31)</f>
        <v>1.6288946267774416</v>
      </c>
    </row>
    <row r="33" spans="1:3" x14ac:dyDescent="0.15">
      <c r="A33" s="3"/>
      <c r="B33" s="53" t="s">
        <v>82</v>
      </c>
      <c r="C33" s="93">
        <f>+(C32-1)/(C29/C30)</f>
        <v>12.57789253554883</v>
      </c>
    </row>
    <row r="34" spans="1:3" x14ac:dyDescent="0.15">
      <c r="A34" s="3"/>
      <c r="B34" s="53" t="s">
        <v>80</v>
      </c>
      <c r="C34" s="93">
        <v>500</v>
      </c>
    </row>
    <row r="35" spans="1:3" ht="14.25" thickBot="1" x14ac:dyDescent="0.2">
      <c r="A35" s="50"/>
      <c r="B35" s="94" t="s">
        <v>81</v>
      </c>
      <c r="C35" s="95">
        <f>+C34*C33</f>
        <v>6288.946267774415</v>
      </c>
    </row>
    <row r="36" spans="1:3" ht="18" x14ac:dyDescent="0.2">
      <c r="A36" s="90" t="s">
        <v>61</v>
      </c>
      <c r="B36" s="91" t="s">
        <v>5</v>
      </c>
      <c r="C36" s="92">
        <v>0.1</v>
      </c>
    </row>
    <row r="37" spans="1:3" x14ac:dyDescent="0.15">
      <c r="A37" s="3"/>
      <c r="B37" s="53" t="s">
        <v>77</v>
      </c>
      <c r="C37" s="93">
        <v>12</v>
      </c>
    </row>
    <row r="38" spans="1:3" x14ac:dyDescent="0.15">
      <c r="A38" s="3"/>
      <c r="B38" s="53" t="s">
        <v>78</v>
      </c>
      <c r="C38" s="93">
        <v>5</v>
      </c>
    </row>
    <row r="39" spans="1:3" x14ac:dyDescent="0.15">
      <c r="A39" s="3"/>
      <c r="B39" s="53" t="s">
        <v>79</v>
      </c>
      <c r="C39" s="93">
        <f>(1+(C36/C37))^(C37*C38)</f>
        <v>1.6453089347785848</v>
      </c>
    </row>
    <row r="40" spans="1:3" x14ac:dyDescent="0.15">
      <c r="A40" s="3"/>
      <c r="B40" s="53" t="s">
        <v>83</v>
      </c>
      <c r="C40" s="93">
        <f>+(C39-1)/(C39*(C36/C37))</f>
        <v>47.065369023751863</v>
      </c>
    </row>
    <row r="41" spans="1:3" x14ac:dyDescent="0.15">
      <c r="A41" s="3"/>
      <c r="B41" s="53" t="s">
        <v>84</v>
      </c>
      <c r="C41" s="93">
        <v>20000</v>
      </c>
    </row>
    <row r="42" spans="1:3" ht="14.25" thickBot="1" x14ac:dyDescent="0.2">
      <c r="A42" s="50"/>
      <c r="B42" s="94" t="s">
        <v>85</v>
      </c>
      <c r="C42" s="95">
        <f>+C41/C40</f>
        <v>424.94089422536689</v>
      </c>
    </row>
    <row r="43" spans="1:3" x14ac:dyDescent="0.15">
      <c r="C43" s="1">
        <f>+C42*C38*C37</f>
        <v>25496.453653522014</v>
      </c>
    </row>
  </sheetData>
  <mergeCells count="2">
    <mergeCell ref="A1:C1"/>
    <mergeCell ref="A27:C27"/>
  </mergeCells>
  <pageMargins left="0.70866141732283472" right="0.70866141732283472" top="0.74803149606299213" bottom="0.74803149606299213" header="0.31496062992125984" footer="0.31496062992125984"/>
  <pageSetup paperSize="9" scale="7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4350DC-4B62-4779-88D2-B7006CB1D31E}">
  <dimension ref="A1:M95"/>
  <sheetViews>
    <sheetView tabSelected="1" topLeftCell="A16" workbookViewId="0">
      <selection activeCell="D55" sqref="D55"/>
    </sheetView>
  </sheetViews>
  <sheetFormatPr defaultRowHeight="13.5" x14ac:dyDescent="0.15"/>
  <cols>
    <col min="1" max="1" width="3.2265625" style="1" bestFit="1" customWidth="1"/>
    <col min="2" max="2" width="37.39453125" style="1" bestFit="1" customWidth="1"/>
    <col min="3" max="3" width="16.54296875" style="1" customWidth="1"/>
    <col min="4" max="4" width="23.13671875" style="4" customWidth="1"/>
    <col min="5" max="5" width="22.59765625" style="1" customWidth="1"/>
    <col min="6" max="6" width="20.04296875" style="1" customWidth="1"/>
    <col min="7" max="7" width="8.47265625" style="1" customWidth="1"/>
    <col min="8" max="8" width="25.828125" style="1" customWidth="1"/>
    <col min="9" max="9" width="9.55078125" style="1" bestFit="1" customWidth="1"/>
    <col min="10" max="10" width="10.625" style="1" bestFit="1" customWidth="1"/>
    <col min="11" max="11" width="9.55078125" style="1" bestFit="1" customWidth="1"/>
    <col min="12" max="257" width="8.7421875" style="1"/>
    <col min="258" max="258" width="29.19140625" style="1" customWidth="1"/>
    <col min="259" max="262" width="8.7421875" style="1"/>
    <col min="263" max="263" width="8.47265625" style="1" customWidth="1"/>
    <col min="264" max="264" width="18.83203125" style="1" customWidth="1"/>
    <col min="265" max="513" width="8.7421875" style="1"/>
    <col min="514" max="514" width="29.19140625" style="1" customWidth="1"/>
    <col min="515" max="518" width="8.7421875" style="1"/>
    <col min="519" max="519" width="8.47265625" style="1" customWidth="1"/>
    <col min="520" max="520" width="18.83203125" style="1" customWidth="1"/>
    <col min="521" max="769" width="8.7421875" style="1"/>
    <col min="770" max="770" width="29.19140625" style="1" customWidth="1"/>
    <col min="771" max="774" width="8.7421875" style="1"/>
    <col min="775" max="775" width="8.47265625" style="1" customWidth="1"/>
    <col min="776" max="776" width="18.83203125" style="1" customWidth="1"/>
    <col min="777" max="1025" width="8.7421875" style="1"/>
    <col min="1026" max="1026" width="29.19140625" style="1" customWidth="1"/>
    <col min="1027" max="1030" width="8.7421875" style="1"/>
    <col min="1031" max="1031" width="8.47265625" style="1" customWidth="1"/>
    <col min="1032" max="1032" width="18.83203125" style="1" customWidth="1"/>
    <col min="1033" max="1281" width="8.7421875" style="1"/>
    <col min="1282" max="1282" width="29.19140625" style="1" customWidth="1"/>
    <col min="1283" max="1286" width="8.7421875" style="1"/>
    <col min="1287" max="1287" width="8.47265625" style="1" customWidth="1"/>
    <col min="1288" max="1288" width="18.83203125" style="1" customWidth="1"/>
    <col min="1289" max="1537" width="8.7421875" style="1"/>
    <col min="1538" max="1538" width="29.19140625" style="1" customWidth="1"/>
    <col min="1539" max="1542" width="8.7421875" style="1"/>
    <col min="1543" max="1543" width="8.47265625" style="1" customWidth="1"/>
    <col min="1544" max="1544" width="18.83203125" style="1" customWidth="1"/>
    <col min="1545" max="1793" width="8.7421875" style="1"/>
    <col min="1794" max="1794" width="29.19140625" style="1" customWidth="1"/>
    <col min="1795" max="1798" width="8.7421875" style="1"/>
    <col min="1799" max="1799" width="8.47265625" style="1" customWidth="1"/>
    <col min="1800" max="1800" width="18.83203125" style="1" customWidth="1"/>
    <col min="1801" max="2049" width="8.7421875" style="1"/>
    <col min="2050" max="2050" width="29.19140625" style="1" customWidth="1"/>
    <col min="2051" max="2054" width="8.7421875" style="1"/>
    <col min="2055" max="2055" width="8.47265625" style="1" customWidth="1"/>
    <col min="2056" max="2056" width="18.83203125" style="1" customWidth="1"/>
    <col min="2057" max="2305" width="8.7421875" style="1"/>
    <col min="2306" max="2306" width="29.19140625" style="1" customWidth="1"/>
    <col min="2307" max="2310" width="8.7421875" style="1"/>
    <col min="2311" max="2311" width="8.47265625" style="1" customWidth="1"/>
    <col min="2312" max="2312" width="18.83203125" style="1" customWidth="1"/>
    <col min="2313" max="2561" width="8.7421875" style="1"/>
    <col min="2562" max="2562" width="29.19140625" style="1" customWidth="1"/>
    <col min="2563" max="2566" width="8.7421875" style="1"/>
    <col min="2567" max="2567" width="8.47265625" style="1" customWidth="1"/>
    <col min="2568" max="2568" width="18.83203125" style="1" customWidth="1"/>
    <col min="2569" max="2817" width="8.7421875" style="1"/>
    <col min="2818" max="2818" width="29.19140625" style="1" customWidth="1"/>
    <col min="2819" max="2822" width="8.7421875" style="1"/>
    <col min="2823" max="2823" width="8.47265625" style="1" customWidth="1"/>
    <col min="2824" max="2824" width="18.83203125" style="1" customWidth="1"/>
    <col min="2825" max="3073" width="8.7421875" style="1"/>
    <col min="3074" max="3074" width="29.19140625" style="1" customWidth="1"/>
    <col min="3075" max="3078" width="8.7421875" style="1"/>
    <col min="3079" max="3079" width="8.47265625" style="1" customWidth="1"/>
    <col min="3080" max="3080" width="18.83203125" style="1" customWidth="1"/>
    <col min="3081" max="3329" width="8.7421875" style="1"/>
    <col min="3330" max="3330" width="29.19140625" style="1" customWidth="1"/>
    <col min="3331" max="3334" width="8.7421875" style="1"/>
    <col min="3335" max="3335" width="8.47265625" style="1" customWidth="1"/>
    <col min="3336" max="3336" width="18.83203125" style="1" customWidth="1"/>
    <col min="3337" max="3585" width="8.7421875" style="1"/>
    <col min="3586" max="3586" width="29.19140625" style="1" customWidth="1"/>
    <col min="3587" max="3590" width="8.7421875" style="1"/>
    <col min="3591" max="3591" width="8.47265625" style="1" customWidth="1"/>
    <col min="3592" max="3592" width="18.83203125" style="1" customWidth="1"/>
    <col min="3593" max="3841" width="8.7421875" style="1"/>
    <col min="3842" max="3842" width="29.19140625" style="1" customWidth="1"/>
    <col min="3843" max="3846" width="8.7421875" style="1"/>
    <col min="3847" max="3847" width="8.47265625" style="1" customWidth="1"/>
    <col min="3848" max="3848" width="18.83203125" style="1" customWidth="1"/>
    <col min="3849" max="4097" width="8.7421875" style="1"/>
    <col min="4098" max="4098" width="29.19140625" style="1" customWidth="1"/>
    <col min="4099" max="4102" width="8.7421875" style="1"/>
    <col min="4103" max="4103" width="8.47265625" style="1" customWidth="1"/>
    <col min="4104" max="4104" width="18.83203125" style="1" customWidth="1"/>
    <col min="4105" max="4353" width="8.7421875" style="1"/>
    <col min="4354" max="4354" width="29.19140625" style="1" customWidth="1"/>
    <col min="4355" max="4358" width="8.7421875" style="1"/>
    <col min="4359" max="4359" width="8.47265625" style="1" customWidth="1"/>
    <col min="4360" max="4360" width="18.83203125" style="1" customWidth="1"/>
    <col min="4361" max="4609" width="8.7421875" style="1"/>
    <col min="4610" max="4610" width="29.19140625" style="1" customWidth="1"/>
    <col min="4611" max="4614" width="8.7421875" style="1"/>
    <col min="4615" max="4615" width="8.47265625" style="1" customWidth="1"/>
    <col min="4616" max="4616" width="18.83203125" style="1" customWidth="1"/>
    <col min="4617" max="4865" width="8.7421875" style="1"/>
    <col min="4866" max="4866" width="29.19140625" style="1" customWidth="1"/>
    <col min="4867" max="4870" width="8.7421875" style="1"/>
    <col min="4871" max="4871" width="8.47265625" style="1" customWidth="1"/>
    <col min="4872" max="4872" width="18.83203125" style="1" customWidth="1"/>
    <col min="4873" max="5121" width="8.7421875" style="1"/>
    <col min="5122" max="5122" width="29.19140625" style="1" customWidth="1"/>
    <col min="5123" max="5126" width="8.7421875" style="1"/>
    <col min="5127" max="5127" width="8.47265625" style="1" customWidth="1"/>
    <col min="5128" max="5128" width="18.83203125" style="1" customWidth="1"/>
    <col min="5129" max="5377" width="8.7421875" style="1"/>
    <col min="5378" max="5378" width="29.19140625" style="1" customWidth="1"/>
    <col min="5379" max="5382" width="8.7421875" style="1"/>
    <col min="5383" max="5383" width="8.47265625" style="1" customWidth="1"/>
    <col min="5384" max="5384" width="18.83203125" style="1" customWidth="1"/>
    <col min="5385" max="5633" width="8.7421875" style="1"/>
    <col min="5634" max="5634" width="29.19140625" style="1" customWidth="1"/>
    <col min="5635" max="5638" width="8.7421875" style="1"/>
    <col min="5639" max="5639" width="8.47265625" style="1" customWidth="1"/>
    <col min="5640" max="5640" width="18.83203125" style="1" customWidth="1"/>
    <col min="5641" max="5889" width="8.7421875" style="1"/>
    <col min="5890" max="5890" width="29.19140625" style="1" customWidth="1"/>
    <col min="5891" max="5894" width="8.7421875" style="1"/>
    <col min="5895" max="5895" width="8.47265625" style="1" customWidth="1"/>
    <col min="5896" max="5896" width="18.83203125" style="1" customWidth="1"/>
    <col min="5897" max="6145" width="8.7421875" style="1"/>
    <col min="6146" max="6146" width="29.19140625" style="1" customWidth="1"/>
    <col min="6147" max="6150" width="8.7421875" style="1"/>
    <col min="6151" max="6151" width="8.47265625" style="1" customWidth="1"/>
    <col min="6152" max="6152" width="18.83203125" style="1" customWidth="1"/>
    <col min="6153" max="6401" width="8.7421875" style="1"/>
    <col min="6402" max="6402" width="29.19140625" style="1" customWidth="1"/>
    <col min="6403" max="6406" width="8.7421875" style="1"/>
    <col min="6407" max="6407" width="8.47265625" style="1" customWidth="1"/>
    <col min="6408" max="6408" width="18.83203125" style="1" customWidth="1"/>
    <col min="6409" max="6657" width="8.7421875" style="1"/>
    <col min="6658" max="6658" width="29.19140625" style="1" customWidth="1"/>
    <col min="6659" max="6662" width="8.7421875" style="1"/>
    <col min="6663" max="6663" width="8.47265625" style="1" customWidth="1"/>
    <col min="6664" max="6664" width="18.83203125" style="1" customWidth="1"/>
    <col min="6665" max="6913" width="8.7421875" style="1"/>
    <col min="6914" max="6914" width="29.19140625" style="1" customWidth="1"/>
    <col min="6915" max="6918" width="8.7421875" style="1"/>
    <col min="6919" max="6919" width="8.47265625" style="1" customWidth="1"/>
    <col min="6920" max="6920" width="18.83203125" style="1" customWidth="1"/>
    <col min="6921" max="7169" width="8.7421875" style="1"/>
    <col min="7170" max="7170" width="29.19140625" style="1" customWidth="1"/>
    <col min="7171" max="7174" width="8.7421875" style="1"/>
    <col min="7175" max="7175" width="8.47265625" style="1" customWidth="1"/>
    <col min="7176" max="7176" width="18.83203125" style="1" customWidth="1"/>
    <col min="7177" max="7425" width="8.7421875" style="1"/>
    <col min="7426" max="7426" width="29.19140625" style="1" customWidth="1"/>
    <col min="7427" max="7430" width="8.7421875" style="1"/>
    <col min="7431" max="7431" width="8.47265625" style="1" customWidth="1"/>
    <col min="7432" max="7432" width="18.83203125" style="1" customWidth="1"/>
    <col min="7433" max="7681" width="8.7421875" style="1"/>
    <col min="7682" max="7682" width="29.19140625" style="1" customWidth="1"/>
    <col min="7683" max="7686" width="8.7421875" style="1"/>
    <col min="7687" max="7687" width="8.47265625" style="1" customWidth="1"/>
    <col min="7688" max="7688" width="18.83203125" style="1" customWidth="1"/>
    <col min="7689" max="7937" width="8.7421875" style="1"/>
    <col min="7938" max="7938" width="29.19140625" style="1" customWidth="1"/>
    <col min="7939" max="7942" width="8.7421875" style="1"/>
    <col min="7943" max="7943" width="8.47265625" style="1" customWidth="1"/>
    <col min="7944" max="7944" width="18.83203125" style="1" customWidth="1"/>
    <col min="7945" max="8193" width="8.7421875" style="1"/>
    <col min="8194" max="8194" width="29.19140625" style="1" customWidth="1"/>
    <col min="8195" max="8198" width="8.7421875" style="1"/>
    <col min="8199" max="8199" width="8.47265625" style="1" customWidth="1"/>
    <col min="8200" max="8200" width="18.83203125" style="1" customWidth="1"/>
    <col min="8201" max="8449" width="8.7421875" style="1"/>
    <col min="8450" max="8450" width="29.19140625" style="1" customWidth="1"/>
    <col min="8451" max="8454" width="8.7421875" style="1"/>
    <col min="8455" max="8455" width="8.47265625" style="1" customWidth="1"/>
    <col min="8456" max="8456" width="18.83203125" style="1" customWidth="1"/>
    <col min="8457" max="8705" width="8.7421875" style="1"/>
    <col min="8706" max="8706" width="29.19140625" style="1" customWidth="1"/>
    <col min="8707" max="8710" width="8.7421875" style="1"/>
    <col min="8711" max="8711" width="8.47265625" style="1" customWidth="1"/>
    <col min="8712" max="8712" width="18.83203125" style="1" customWidth="1"/>
    <col min="8713" max="8961" width="8.7421875" style="1"/>
    <col min="8962" max="8962" width="29.19140625" style="1" customWidth="1"/>
    <col min="8963" max="8966" width="8.7421875" style="1"/>
    <col min="8967" max="8967" width="8.47265625" style="1" customWidth="1"/>
    <col min="8968" max="8968" width="18.83203125" style="1" customWidth="1"/>
    <col min="8969" max="9217" width="8.7421875" style="1"/>
    <col min="9218" max="9218" width="29.19140625" style="1" customWidth="1"/>
    <col min="9219" max="9222" width="8.7421875" style="1"/>
    <col min="9223" max="9223" width="8.47265625" style="1" customWidth="1"/>
    <col min="9224" max="9224" width="18.83203125" style="1" customWidth="1"/>
    <col min="9225" max="9473" width="8.7421875" style="1"/>
    <col min="9474" max="9474" width="29.19140625" style="1" customWidth="1"/>
    <col min="9475" max="9478" width="8.7421875" style="1"/>
    <col min="9479" max="9479" width="8.47265625" style="1" customWidth="1"/>
    <col min="9480" max="9480" width="18.83203125" style="1" customWidth="1"/>
    <col min="9481" max="9729" width="8.7421875" style="1"/>
    <col min="9730" max="9730" width="29.19140625" style="1" customWidth="1"/>
    <col min="9731" max="9734" width="8.7421875" style="1"/>
    <col min="9735" max="9735" width="8.47265625" style="1" customWidth="1"/>
    <col min="9736" max="9736" width="18.83203125" style="1" customWidth="1"/>
    <col min="9737" max="9985" width="8.7421875" style="1"/>
    <col min="9986" max="9986" width="29.19140625" style="1" customWidth="1"/>
    <col min="9987" max="9990" width="8.7421875" style="1"/>
    <col min="9991" max="9991" width="8.47265625" style="1" customWidth="1"/>
    <col min="9992" max="9992" width="18.83203125" style="1" customWidth="1"/>
    <col min="9993" max="10241" width="8.7421875" style="1"/>
    <col min="10242" max="10242" width="29.19140625" style="1" customWidth="1"/>
    <col min="10243" max="10246" width="8.7421875" style="1"/>
    <col min="10247" max="10247" width="8.47265625" style="1" customWidth="1"/>
    <col min="10248" max="10248" width="18.83203125" style="1" customWidth="1"/>
    <col min="10249" max="10497" width="8.7421875" style="1"/>
    <col min="10498" max="10498" width="29.19140625" style="1" customWidth="1"/>
    <col min="10499" max="10502" width="8.7421875" style="1"/>
    <col min="10503" max="10503" width="8.47265625" style="1" customWidth="1"/>
    <col min="10504" max="10504" width="18.83203125" style="1" customWidth="1"/>
    <col min="10505" max="10753" width="8.7421875" style="1"/>
    <col min="10754" max="10754" width="29.19140625" style="1" customWidth="1"/>
    <col min="10755" max="10758" width="8.7421875" style="1"/>
    <col min="10759" max="10759" width="8.47265625" style="1" customWidth="1"/>
    <col min="10760" max="10760" width="18.83203125" style="1" customWidth="1"/>
    <col min="10761" max="11009" width="8.7421875" style="1"/>
    <col min="11010" max="11010" width="29.19140625" style="1" customWidth="1"/>
    <col min="11011" max="11014" width="8.7421875" style="1"/>
    <col min="11015" max="11015" width="8.47265625" style="1" customWidth="1"/>
    <col min="11016" max="11016" width="18.83203125" style="1" customWidth="1"/>
    <col min="11017" max="11265" width="8.7421875" style="1"/>
    <col min="11266" max="11266" width="29.19140625" style="1" customWidth="1"/>
    <col min="11267" max="11270" width="8.7421875" style="1"/>
    <col min="11271" max="11271" width="8.47265625" style="1" customWidth="1"/>
    <col min="11272" max="11272" width="18.83203125" style="1" customWidth="1"/>
    <col min="11273" max="11521" width="8.7421875" style="1"/>
    <col min="11522" max="11522" width="29.19140625" style="1" customWidth="1"/>
    <col min="11523" max="11526" width="8.7421875" style="1"/>
    <col min="11527" max="11527" width="8.47265625" style="1" customWidth="1"/>
    <col min="11528" max="11528" width="18.83203125" style="1" customWidth="1"/>
    <col min="11529" max="11777" width="8.7421875" style="1"/>
    <col min="11778" max="11778" width="29.19140625" style="1" customWidth="1"/>
    <col min="11779" max="11782" width="8.7421875" style="1"/>
    <col min="11783" max="11783" width="8.47265625" style="1" customWidth="1"/>
    <col min="11784" max="11784" width="18.83203125" style="1" customWidth="1"/>
    <col min="11785" max="12033" width="8.7421875" style="1"/>
    <col min="12034" max="12034" width="29.19140625" style="1" customWidth="1"/>
    <col min="12035" max="12038" width="8.7421875" style="1"/>
    <col min="12039" max="12039" width="8.47265625" style="1" customWidth="1"/>
    <col min="12040" max="12040" width="18.83203125" style="1" customWidth="1"/>
    <col min="12041" max="12289" width="8.7421875" style="1"/>
    <col min="12290" max="12290" width="29.19140625" style="1" customWidth="1"/>
    <col min="12291" max="12294" width="8.7421875" style="1"/>
    <col min="12295" max="12295" width="8.47265625" style="1" customWidth="1"/>
    <col min="12296" max="12296" width="18.83203125" style="1" customWidth="1"/>
    <col min="12297" max="12545" width="8.7421875" style="1"/>
    <col min="12546" max="12546" width="29.19140625" style="1" customWidth="1"/>
    <col min="12547" max="12550" width="8.7421875" style="1"/>
    <col min="12551" max="12551" width="8.47265625" style="1" customWidth="1"/>
    <col min="12552" max="12552" width="18.83203125" style="1" customWidth="1"/>
    <col min="12553" max="12801" width="8.7421875" style="1"/>
    <col min="12802" max="12802" width="29.19140625" style="1" customWidth="1"/>
    <col min="12803" max="12806" width="8.7421875" style="1"/>
    <col min="12807" max="12807" width="8.47265625" style="1" customWidth="1"/>
    <col min="12808" max="12808" width="18.83203125" style="1" customWidth="1"/>
    <col min="12809" max="13057" width="8.7421875" style="1"/>
    <col min="13058" max="13058" width="29.19140625" style="1" customWidth="1"/>
    <col min="13059" max="13062" width="8.7421875" style="1"/>
    <col min="13063" max="13063" width="8.47265625" style="1" customWidth="1"/>
    <col min="13064" max="13064" width="18.83203125" style="1" customWidth="1"/>
    <col min="13065" max="13313" width="8.7421875" style="1"/>
    <col min="13314" max="13314" width="29.19140625" style="1" customWidth="1"/>
    <col min="13315" max="13318" width="8.7421875" style="1"/>
    <col min="13319" max="13319" width="8.47265625" style="1" customWidth="1"/>
    <col min="13320" max="13320" width="18.83203125" style="1" customWidth="1"/>
    <col min="13321" max="13569" width="8.7421875" style="1"/>
    <col min="13570" max="13570" width="29.19140625" style="1" customWidth="1"/>
    <col min="13571" max="13574" width="8.7421875" style="1"/>
    <col min="13575" max="13575" width="8.47265625" style="1" customWidth="1"/>
    <col min="13576" max="13576" width="18.83203125" style="1" customWidth="1"/>
    <col min="13577" max="13825" width="8.7421875" style="1"/>
    <col min="13826" max="13826" width="29.19140625" style="1" customWidth="1"/>
    <col min="13827" max="13830" width="8.7421875" style="1"/>
    <col min="13831" max="13831" width="8.47265625" style="1" customWidth="1"/>
    <col min="13832" max="13832" width="18.83203125" style="1" customWidth="1"/>
    <col min="13833" max="14081" width="8.7421875" style="1"/>
    <col min="14082" max="14082" width="29.19140625" style="1" customWidth="1"/>
    <col min="14083" max="14086" width="8.7421875" style="1"/>
    <col min="14087" max="14087" width="8.47265625" style="1" customWidth="1"/>
    <col min="14088" max="14088" width="18.83203125" style="1" customWidth="1"/>
    <col min="14089" max="14337" width="8.7421875" style="1"/>
    <col min="14338" max="14338" width="29.19140625" style="1" customWidth="1"/>
    <col min="14339" max="14342" width="8.7421875" style="1"/>
    <col min="14343" max="14343" width="8.47265625" style="1" customWidth="1"/>
    <col min="14344" max="14344" width="18.83203125" style="1" customWidth="1"/>
    <col min="14345" max="14593" width="8.7421875" style="1"/>
    <col min="14594" max="14594" width="29.19140625" style="1" customWidth="1"/>
    <col min="14595" max="14598" width="8.7421875" style="1"/>
    <col min="14599" max="14599" width="8.47265625" style="1" customWidth="1"/>
    <col min="14600" max="14600" width="18.83203125" style="1" customWidth="1"/>
    <col min="14601" max="14849" width="8.7421875" style="1"/>
    <col min="14850" max="14850" width="29.19140625" style="1" customWidth="1"/>
    <col min="14851" max="14854" width="8.7421875" style="1"/>
    <col min="14855" max="14855" width="8.47265625" style="1" customWidth="1"/>
    <col min="14856" max="14856" width="18.83203125" style="1" customWidth="1"/>
    <col min="14857" max="15105" width="8.7421875" style="1"/>
    <col min="15106" max="15106" width="29.19140625" style="1" customWidth="1"/>
    <col min="15107" max="15110" width="8.7421875" style="1"/>
    <col min="15111" max="15111" width="8.47265625" style="1" customWidth="1"/>
    <col min="15112" max="15112" width="18.83203125" style="1" customWidth="1"/>
    <col min="15113" max="15361" width="8.7421875" style="1"/>
    <col min="15362" max="15362" width="29.19140625" style="1" customWidth="1"/>
    <col min="15363" max="15366" width="8.7421875" style="1"/>
    <col min="15367" max="15367" width="8.47265625" style="1" customWidth="1"/>
    <col min="15368" max="15368" width="18.83203125" style="1" customWidth="1"/>
    <col min="15369" max="15617" width="8.7421875" style="1"/>
    <col min="15618" max="15618" width="29.19140625" style="1" customWidth="1"/>
    <col min="15619" max="15622" width="8.7421875" style="1"/>
    <col min="15623" max="15623" width="8.47265625" style="1" customWidth="1"/>
    <col min="15624" max="15624" width="18.83203125" style="1" customWidth="1"/>
    <col min="15625" max="15873" width="8.7421875" style="1"/>
    <col min="15874" max="15874" width="29.19140625" style="1" customWidth="1"/>
    <col min="15875" max="15878" width="8.7421875" style="1"/>
    <col min="15879" max="15879" width="8.47265625" style="1" customWidth="1"/>
    <col min="15880" max="15880" width="18.83203125" style="1" customWidth="1"/>
    <col min="15881" max="16129" width="8.7421875" style="1"/>
    <col min="16130" max="16130" width="29.19140625" style="1" customWidth="1"/>
    <col min="16131" max="16134" width="8.7421875" style="1"/>
    <col min="16135" max="16135" width="8.47265625" style="1" customWidth="1"/>
    <col min="16136" max="16136" width="18.83203125" style="1" customWidth="1"/>
    <col min="16137" max="16384" width="8.7421875" style="1"/>
  </cols>
  <sheetData>
    <row r="1" spans="1:13" x14ac:dyDescent="0.15">
      <c r="B1" s="122" t="s">
        <v>64</v>
      </c>
      <c r="C1" s="123"/>
      <c r="D1" s="123"/>
      <c r="E1" s="123"/>
      <c r="F1" s="124"/>
    </row>
    <row r="2" spans="1:13" ht="77.25" customHeight="1" thickBot="1" x14ac:dyDescent="0.2">
      <c r="B2" s="125"/>
      <c r="C2" s="126"/>
      <c r="D2" s="126"/>
      <c r="E2" s="126"/>
      <c r="F2" s="127"/>
    </row>
    <row r="3" spans="1:13" ht="18.75" thickBot="1" x14ac:dyDescent="0.25">
      <c r="B3" s="27" t="s">
        <v>53</v>
      </c>
      <c r="C3" s="28">
        <v>60000</v>
      </c>
      <c r="D3" s="65" t="s">
        <v>7</v>
      </c>
      <c r="E3" s="29"/>
      <c r="F3" s="30"/>
    </row>
    <row r="4" spans="1:13" ht="18" x14ac:dyDescent="0.15">
      <c r="B4" s="29"/>
      <c r="C4" s="29"/>
      <c r="D4" s="128" t="s">
        <v>52</v>
      </c>
      <c r="E4" s="130" t="s">
        <v>49</v>
      </c>
      <c r="F4" s="131"/>
    </row>
    <row r="5" spans="1:13" ht="14.25" thickBot="1" x14ac:dyDescent="0.2">
      <c r="D5" s="129"/>
      <c r="E5" s="31" t="s">
        <v>9</v>
      </c>
      <c r="F5" s="32" t="s">
        <v>10</v>
      </c>
      <c r="G5" s="33"/>
      <c r="I5" s="33"/>
      <c r="J5" s="33"/>
      <c r="K5" s="33"/>
    </row>
    <row r="6" spans="1:13" ht="14.25" x14ac:dyDescent="0.15">
      <c r="A6" s="5">
        <v>1</v>
      </c>
      <c r="B6" s="66" t="s">
        <v>11</v>
      </c>
      <c r="C6" s="67">
        <v>200000</v>
      </c>
      <c r="D6" s="69" t="s">
        <v>68</v>
      </c>
      <c r="E6" s="70">
        <f>+C6</f>
        <v>200000</v>
      </c>
      <c r="F6" s="71"/>
      <c r="G6" s="34"/>
      <c r="H6" s="35"/>
      <c r="I6" s="34"/>
      <c r="J6" s="34"/>
      <c r="K6" s="34"/>
    </row>
    <row r="7" spans="1:13" ht="14.25" x14ac:dyDescent="0.15">
      <c r="A7" s="5">
        <v>2</v>
      </c>
      <c r="B7" s="66" t="s">
        <v>19</v>
      </c>
      <c r="C7" s="67">
        <v>28000</v>
      </c>
      <c r="D7" s="69" t="s">
        <v>68</v>
      </c>
      <c r="E7" s="70">
        <f>+C7</f>
        <v>28000</v>
      </c>
      <c r="F7" s="71"/>
      <c r="H7" s="35"/>
      <c r="I7" s="34"/>
      <c r="J7" s="34"/>
      <c r="K7" s="34"/>
      <c r="M7" s="34"/>
    </row>
    <row r="8" spans="1:13" ht="14.25" x14ac:dyDescent="0.15">
      <c r="A8" s="5">
        <v>3</v>
      </c>
      <c r="B8" s="66" t="s">
        <v>24</v>
      </c>
      <c r="C8" s="67">
        <v>80000</v>
      </c>
      <c r="D8" s="72" t="s">
        <v>69</v>
      </c>
      <c r="E8" s="73"/>
      <c r="F8" s="73">
        <f>+C8</f>
        <v>80000</v>
      </c>
      <c r="H8" s="35"/>
      <c r="I8" s="34"/>
      <c r="J8" s="34"/>
      <c r="K8" s="34"/>
    </row>
    <row r="9" spans="1:13" ht="14.25" x14ac:dyDescent="0.15">
      <c r="A9" s="5">
        <v>4</v>
      </c>
      <c r="B9" s="66" t="s">
        <v>17</v>
      </c>
      <c r="C9" s="67">
        <v>12000</v>
      </c>
      <c r="D9" s="69" t="s">
        <v>71</v>
      </c>
      <c r="E9" s="70"/>
      <c r="F9" s="70">
        <f>+C9</f>
        <v>12000</v>
      </c>
      <c r="H9" s="35"/>
      <c r="I9" s="34"/>
      <c r="J9" s="34"/>
      <c r="K9" s="34"/>
    </row>
    <row r="10" spans="1:13" ht="14.25" x14ac:dyDescent="0.15">
      <c r="A10" s="5">
        <v>5</v>
      </c>
      <c r="B10" s="66" t="s">
        <v>18</v>
      </c>
      <c r="C10" s="67">
        <v>120000</v>
      </c>
      <c r="D10" s="69" t="s">
        <v>68</v>
      </c>
      <c r="E10" s="70">
        <f>+C10</f>
        <v>120000</v>
      </c>
      <c r="F10" s="71"/>
      <c r="H10" s="35"/>
      <c r="I10" s="34"/>
      <c r="J10" s="34"/>
      <c r="K10" s="34"/>
    </row>
    <row r="11" spans="1:13" ht="14.25" x14ac:dyDescent="0.15">
      <c r="A11" s="5">
        <v>6</v>
      </c>
      <c r="B11" s="66" t="s">
        <v>22</v>
      </c>
      <c r="C11" s="67">
        <v>20000</v>
      </c>
      <c r="D11" s="69" t="s">
        <v>68</v>
      </c>
      <c r="E11" s="70">
        <f t="shared" ref="E11:E13" si="0">+C11</f>
        <v>20000</v>
      </c>
      <c r="F11" s="71"/>
      <c r="H11" s="35"/>
      <c r="I11" s="34"/>
      <c r="J11" s="34"/>
      <c r="K11" s="34"/>
    </row>
    <row r="12" spans="1:13" ht="14.25" x14ac:dyDescent="0.15">
      <c r="A12" s="5">
        <v>7</v>
      </c>
      <c r="B12" s="66" t="s">
        <v>12</v>
      </c>
      <c r="C12" s="67">
        <v>51000</v>
      </c>
      <c r="D12" s="69" t="s">
        <v>70</v>
      </c>
      <c r="E12" s="70">
        <f t="shared" si="0"/>
        <v>51000</v>
      </c>
      <c r="F12" s="70"/>
      <c r="H12" s="35"/>
      <c r="I12" s="34"/>
      <c r="J12" s="34"/>
      <c r="K12" s="34"/>
    </row>
    <row r="13" spans="1:13" ht="14.25" x14ac:dyDescent="0.15">
      <c r="A13" s="5">
        <v>8</v>
      </c>
      <c r="B13" s="68" t="s">
        <v>13</v>
      </c>
      <c r="C13" s="67">
        <v>20000</v>
      </c>
      <c r="D13" s="69" t="s">
        <v>68</v>
      </c>
      <c r="E13" s="70">
        <f t="shared" si="0"/>
        <v>20000</v>
      </c>
      <c r="F13" s="71"/>
      <c r="H13" s="35"/>
      <c r="I13" s="34"/>
      <c r="J13" s="34"/>
      <c r="K13" s="34"/>
    </row>
    <row r="14" spans="1:13" ht="14.25" x14ac:dyDescent="0.15">
      <c r="A14" s="5">
        <v>9</v>
      </c>
      <c r="B14" s="66" t="s">
        <v>14</v>
      </c>
      <c r="C14" s="67">
        <v>68000</v>
      </c>
      <c r="D14" s="69" t="s">
        <v>71</v>
      </c>
      <c r="E14" s="70"/>
      <c r="F14" s="70">
        <f>+C14</f>
        <v>68000</v>
      </c>
      <c r="H14" s="35"/>
      <c r="I14" s="34"/>
      <c r="J14" s="34"/>
      <c r="K14" s="34"/>
    </row>
    <row r="15" spans="1:13" ht="14.25" x14ac:dyDescent="0.15">
      <c r="A15" s="5">
        <v>10</v>
      </c>
      <c r="B15" s="66" t="s">
        <v>87</v>
      </c>
      <c r="C15" s="67">
        <v>15000</v>
      </c>
      <c r="D15" s="69" t="s">
        <v>68</v>
      </c>
      <c r="E15" s="70">
        <f>+C15</f>
        <v>15000</v>
      </c>
      <c r="F15" s="70"/>
      <c r="H15" s="35"/>
      <c r="I15" s="34"/>
      <c r="J15" s="34"/>
      <c r="K15" s="34"/>
    </row>
    <row r="16" spans="1:13" ht="14.25" x14ac:dyDescent="0.15">
      <c r="A16" s="5">
        <v>11</v>
      </c>
      <c r="B16" s="66" t="s">
        <v>20</v>
      </c>
      <c r="C16" s="67">
        <v>20000</v>
      </c>
      <c r="D16" s="69" t="s">
        <v>69</v>
      </c>
      <c r="E16" s="70"/>
      <c r="F16" s="70">
        <f>+C16</f>
        <v>20000</v>
      </c>
      <c r="G16" s="34"/>
      <c r="H16" s="35"/>
      <c r="I16" s="34"/>
      <c r="J16" s="34"/>
      <c r="K16" s="34"/>
    </row>
    <row r="17" spans="1:11" ht="14.25" x14ac:dyDescent="0.15">
      <c r="A17" s="5">
        <v>12</v>
      </c>
      <c r="B17" s="66" t="s">
        <v>16</v>
      </c>
      <c r="C17" s="67">
        <v>27000</v>
      </c>
      <c r="D17" s="69" t="s">
        <v>68</v>
      </c>
      <c r="E17" s="70">
        <f>+C17</f>
        <v>27000</v>
      </c>
      <c r="F17" s="70"/>
      <c r="H17" s="35"/>
      <c r="I17" s="34"/>
      <c r="J17" s="34"/>
      <c r="K17" s="34"/>
    </row>
    <row r="18" spans="1:11" ht="14.25" x14ac:dyDescent="0.15">
      <c r="A18" s="5">
        <v>13</v>
      </c>
      <c r="B18" s="66" t="s">
        <v>21</v>
      </c>
      <c r="C18" s="67">
        <v>240000</v>
      </c>
      <c r="D18" s="69" t="s">
        <v>72</v>
      </c>
      <c r="E18" s="71"/>
      <c r="F18" s="70">
        <f>+C18</f>
        <v>240000</v>
      </c>
      <c r="G18" s="34"/>
      <c r="H18" s="35"/>
      <c r="I18" s="34"/>
      <c r="J18" s="34"/>
      <c r="K18" s="34"/>
    </row>
    <row r="19" spans="1:11" ht="14.25" x14ac:dyDescent="0.15">
      <c r="A19" s="5">
        <v>14</v>
      </c>
      <c r="B19" s="66" t="s">
        <v>15</v>
      </c>
      <c r="C19" s="67">
        <v>8000</v>
      </c>
      <c r="D19" s="69" t="s">
        <v>70</v>
      </c>
      <c r="E19" s="70">
        <f>+C19</f>
        <v>8000</v>
      </c>
      <c r="F19" s="70"/>
      <c r="G19" s="34"/>
      <c r="H19" s="35"/>
      <c r="I19" s="34"/>
      <c r="J19" s="34"/>
      <c r="K19" s="34"/>
    </row>
    <row r="20" spans="1:11" ht="14.25" x14ac:dyDescent="0.15">
      <c r="A20" s="5">
        <v>15</v>
      </c>
      <c r="B20" s="66" t="s">
        <v>23</v>
      </c>
      <c r="C20" s="67">
        <v>6000</v>
      </c>
      <c r="D20" s="69" t="s">
        <v>70</v>
      </c>
      <c r="E20" s="70">
        <f t="shared" ref="E20:E21" si="1">+C20</f>
        <v>6000</v>
      </c>
      <c r="F20" s="71"/>
      <c r="H20" s="35"/>
      <c r="I20" s="34"/>
      <c r="J20" s="34"/>
      <c r="K20" s="34"/>
    </row>
    <row r="21" spans="1:11" ht="14.25" x14ac:dyDescent="0.15">
      <c r="A21" s="5">
        <v>16</v>
      </c>
      <c r="B21" s="66" t="s">
        <v>73</v>
      </c>
      <c r="C21" s="67">
        <v>5000</v>
      </c>
      <c r="D21" s="69" t="s">
        <v>70</v>
      </c>
      <c r="E21" s="70">
        <f t="shared" si="1"/>
        <v>5000</v>
      </c>
      <c r="F21" s="70"/>
      <c r="G21" s="34"/>
      <c r="H21" s="35"/>
      <c r="I21" s="34"/>
      <c r="J21" s="34"/>
      <c r="K21" s="34"/>
    </row>
    <row r="22" spans="1:11" ht="14.25" x14ac:dyDescent="0.15">
      <c r="A22" s="5">
        <v>17</v>
      </c>
      <c r="B22" s="66" t="s">
        <v>67</v>
      </c>
      <c r="C22" s="67">
        <v>10000</v>
      </c>
      <c r="D22" s="69" t="s">
        <v>72</v>
      </c>
      <c r="E22" s="70"/>
      <c r="F22" s="70">
        <f>+C22</f>
        <v>10000</v>
      </c>
      <c r="G22" s="34"/>
      <c r="H22" s="35"/>
      <c r="J22" s="34"/>
      <c r="K22" s="34"/>
    </row>
    <row r="23" spans="1:11" ht="14.25" x14ac:dyDescent="0.15">
      <c r="A23" s="5">
        <v>18</v>
      </c>
      <c r="B23" s="66" t="s">
        <v>25</v>
      </c>
      <c r="C23" s="67">
        <v>60000</v>
      </c>
      <c r="D23" s="69" t="s">
        <v>74</v>
      </c>
      <c r="E23" s="70"/>
      <c r="F23" s="70">
        <f>+C23</f>
        <v>60000</v>
      </c>
      <c r="H23" s="35"/>
      <c r="I23" s="34"/>
      <c r="J23" s="34"/>
      <c r="K23" s="34"/>
    </row>
    <row r="24" spans="1:11" ht="15" thickBot="1" x14ac:dyDescent="0.2">
      <c r="B24" s="36"/>
      <c r="C24" s="36"/>
      <c r="D24" s="69"/>
      <c r="E24" s="75">
        <f>SUM(E6:E23)</f>
        <v>500000</v>
      </c>
      <c r="F24" s="75">
        <f>SUM(F6:F23)</f>
        <v>490000</v>
      </c>
      <c r="J24" s="34"/>
      <c r="K24" s="34"/>
    </row>
    <row r="25" spans="1:11" ht="15" thickTop="1" x14ac:dyDescent="0.15">
      <c r="A25" s="1">
        <v>27</v>
      </c>
      <c r="B25" s="76" t="s">
        <v>26</v>
      </c>
      <c r="C25" s="77"/>
      <c r="D25" s="69" t="s">
        <v>74</v>
      </c>
      <c r="E25" s="74"/>
      <c r="F25" s="73">
        <v>10000</v>
      </c>
    </row>
    <row r="26" spans="1:11" ht="15" thickBot="1" x14ac:dyDescent="0.2">
      <c r="B26" s="78" t="s">
        <v>66</v>
      </c>
      <c r="C26" s="79"/>
      <c r="D26" s="69"/>
      <c r="E26" s="75">
        <f>+E25+E24</f>
        <v>500000</v>
      </c>
      <c r="F26" s="75">
        <f>+F24+F25</f>
        <v>500000</v>
      </c>
    </row>
    <row r="27" spans="1:11" ht="14.25" thickTop="1" x14ac:dyDescent="0.15">
      <c r="B27" s="33"/>
      <c r="E27" s="34"/>
      <c r="F27" s="34"/>
    </row>
    <row r="28" spans="1:11" ht="15" thickBot="1" x14ac:dyDescent="0.2">
      <c r="B28" s="85" t="s">
        <v>8</v>
      </c>
      <c r="C28" s="84">
        <f>+C29+C30-C31</f>
        <v>160000</v>
      </c>
    </row>
    <row r="29" spans="1:11" ht="15" thickTop="1" x14ac:dyDescent="0.15">
      <c r="B29" s="80" t="str">
        <f>+B13</f>
        <v>Αποθέματα αρχής επορευμάτων</v>
      </c>
      <c r="C29" s="80">
        <f>+C13</f>
        <v>20000</v>
      </c>
    </row>
    <row r="30" spans="1:11" ht="14.25" x14ac:dyDescent="0.15">
      <c r="B30" s="81" t="str">
        <f>+B6</f>
        <v>Αγορές εμπορευμάτων</v>
      </c>
      <c r="C30" s="81">
        <f>+C6</f>
        <v>200000</v>
      </c>
    </row>
    <row r="31" spans="1:11" ht="15" thickBot="1" x14ac:dyDescent="0.2">
      <c r="B31" s="82" t="str">
        <f>+B3</f>
        <v>Αποθέματα Τέλους</v>
      </c>
      <c r="C31" s="83">
        <f>+C3</f>
        <v>60000</v>
      </c>
    </row>
    <row r="32" spans="1:11" ht="14.25" thickBot="1" x14ac:dyDescent="0.2">
      <c r="A32" s="37"/>
      <c r="B32" s="132" t="s">
        <v>27</v>
      </c>
      <c r="C32" s="132"/>
      <c r="D32" s="133"/>
    </row>
    <row r="33" spans="1:5" x14ac:dyDescent="0.15">
      <c r="A33" s="38" t="s">
        <v>28</v>
      </c>
      <c r="B33" s="34" t="str">
        <f>+B18</f>
        <v>Πωλήσεις Εμπορευμάτων</v>
      </c>
      <c r="C33" s="34"/>
      <c r="D33" s="39">
        <f>+F18</f>
        <v>240000</v>
      </c>
    </row>
    <row r="34" spans="1:5" x14ac:dyDescent="0.15">
      <c r="A34" s="38" t="s">
        <v>29</v>
      </c>
      <c r="B34" s="1" t="str">
        <f>+B28</f>
        <v>ΚΟΣΤΟΣ ΠΩΛΗΘΕΝΤΩΝ</v>
      </c>
      <c r="D34" s="40">
        <f>-C28</f>
        <v>-160000</v>
      </c>
    </row>
    <row r="35" spans="1:5" x14ac:dyDescent="0.15">
      <c r="A35" s="38"/>
      <c r="B35" s="1" t="s">
        <v>51</v>
      </c>
      <c r="D35" s="41">
        <f>+D33+D34</f>
        <v>80000</v>
      </c>
    </row>
    <row r="36" spans="1:5" x14ac:dyDescent="0.15">
      <c r="A36" s="38" t="s">
        <v>28</v>
      </c>
      <c r="B36" s="1" t="s">
        <v>30</v>
      </c>
      <c r="D36" s="39">
        <f>+C37</f>
        <v>10000</v>
      </c>
    </row>
    <row r="37" spans="1:5" x14ac:dyDescent="0.15">
      <c r="A37" s="38"/>
      <c r="B37" s="42" t="str">
        <f>+B22</f>
        <v>Έσοδα από Ενοίκια</v>
      </c>
      <c r="C37" s="43">
        <f>+C22</f>
        <v>10000</v>
      </c>
      <c r="D37" s="44"/>
    </row>
    <row r="38" spans="1:5" x14ac:dyDescent="0.15">
      <c r="A38" s="38" t="s">
        <v>29</v>
      </c>
      <c r="B38" s="1" t="s">
        <v>31</v>
      </c>
      <c r="D38" s="40">
        <f>-(C39+C40+C41)</f>
        <v>-64000</v>
      </c>
    </row>
    <row r="39" spans="1:5" x14ac:dyDescent="0.15">
      <c r="A39" s="38"/>
      <c r="B39" s="45" t="str">
        <f>+B12</f>
        <v>Αμοιβές προσωπικού</v>
      </c>
      <c r="C39" s="45">
        <f>+C12</f>
        <v>51000</v>
      </c>
      <c r="D39" s="44"/>
    </row>
    <row r="40" spans="1:5" x14ac:dyDescent="0.15">
      <c r="A40" s="38"/>
      <c r="B40" s="45" t="str">
        <f>+B19</f>
        <v>Διάφορα Εξοδα</v>
      </c>
      <c r="C40" s="45">
        <f>+C19</f>
        <v>8000</v>
      </c>
      <c r="D40" s="44"/>
    </row>
    <row r="41" spans="1:5" x14ac:dyDescent="0.15">
      <c r="A41" s="38"/>
      <c r="B41" s="45" t="str">
        <f>+B21</f>
        <v>Αποσβέσεις</v>
      </c>
      <c r="C41" s="45">
        <f>+C21</f>
        <v>5000</v>
      </c>
      <c r="D41" s="44"/>
    </row>
    <row r="42" spans="1:5" x14ac:dyDescent="0.15">
      <c r="A42" s="38"/>
      <c r="B42" s="1" t="s">
        <v>33</v>
      </c>
      <c r="D42" s="39">
        <f>SUM(D35:D41)</f>
        <v>26000</v>
      </c>
    </row>
    <row r="43" spans="1:5" x14ac:dyDescent="0.15">
      <c r="A43" s="38"/>
      <c r="B43" s="1" t="s">
        <v>35</v>
      </c>
      <c r="D43" s="40">
        <f>-C44</f>
        <v>-6000</v>
      </c>
    </row>
    <row r="44" spans="1:5" x14ac:dyDescent="0.15">
      <c r="A44" s="38"/>
      <c r="B44" s="46" t="str">
        <f>+B20</f>
        <v>Τόκοι Χρεωστικοί</v>
      </c>
      <c r="C44" s="46">
        <f>+C20</f>
        <v>6000</v>
      </c>
      <c r="D44" s="44"/>
    </row>
    <row r="45" spans="1:5" x14ac:dyDescent="0.15">
      <c r="A45" s="38"/>
      <c r="B45" s="46"/>
      <c r="C45" s="47"/>
      <c r="D45" s="44"/>
    </row>
    <row r="46" spans="1:5" ht="14.25" thickBot="1" x14ac:dyDescent="0.2">
      <c r="A46" s="48"/>
      <c r="B46" s="1" t="s">
        <v>36</v>
      </c>
      <c r="D46" s="49">
        <f>+D42+D43</f>
        <v>20000</v>
      </c>
    </row>
    <row r="47" spans="1:5" ht="14.25" thickBot="1" x14ac:dyDescent="0.2">
      <c r="A47" s="50"/>
      <c r="B47" s="51"/>
      <c r="C47" s="51"/>
      <c r="D47" s="52"/>
    </row>
    <row r="48" spans="1:5" x14ac:dyDescent="0.15">
      <c r="B48" s="134" t="s">
        <v>50</v>
      </c>
      <c r="C48" s="134"/>
      <c r="D48" s="134"/>
      <c r="E48" s="134"/>
    </row>
    <row r="49" spans="2:6" x14ac:dyDescent="0.15">
      <c r="B49" s="111" t="s">
        <v>32</v>
      </c>
      <c r="C49" s="111"/>
      <c r="D49" s="111"/>
      <c r="E49" s="111"/>
    </row>
    <row r="50" spans="2:6" x14ac:dyDescent="0.15">
      <c r="B50" s="1" t="s">
        <v>34</v>
      </c>
    </row>
    <row r="51" spans="2:6" x14ac:dyDescent="0.15">
      <c r="B51" s="1" t="str">
        <f>+B10</f>
        <v>Κτίρια</v>
      </c>
      <c r="C51" s="34">
        <f>+E10</f>
        <v>120000</v>
      </c>
      <c r="D51" s="57">
        <f>+F14</f>
        <v>68000</v>
      </c>
      <c r="E51" s="86">
        <f>+C51-D51</f>
        <v>52000</v>
      </c>
    </row>
    <row r="52" spans="2:6" x14ac:dyDescent="0.15">
      <c r="B52" s="1" t="str">
        <f>+B17</f>
        <v>Επιπλα</v>
      </c>
      <c r="C52" s="34">
        <f>+C17</f>
        <v>27000</v>
      </c>
      <c r="D52" s="57">
        <f>+F9</f>
        <v>12000</v>
      </c>
      <c r="E52" s="58">
        <f>+C52-D52</f>
        <v>15000</v>
      </c>
    </row>
    <row r="53" spans="2:6" x14ac:dyDescent="0.15">
      <c r="B53" s="53"/>
      <c r="C53" s="34"/>
    </row>
    <row r="54" spans="2:6" x14ac:dyDescent="0.15">
      <c r="B54" s="54" t="s">
        <v>37</v>
      </c>
      <c r="C54" s="54"/>
      <c r="D54" s="55"/>
      <c r="E54" s="56">
        <f>+E51+E52</f>
        <v>67000</v>
      </c>
    </row>
    <row r="55" spans="2:6" x14ac:dyDescent="0.15">
      <c r="B55" s="1" t="str">
        <f>+B13</f>
        <v>Αποθέματα αρχής επορευμάτων</v>
      </c>
      <c r="D55" s="57">
        <f>+C3</f>
        <v>60000</v>
      </c>
      <c r="F55" s="34"/>
    </row>
    <row r="56" spans="2:6" x14ac:dyDescent="0.15">
      <c r="B56" s="1" t="str">
        <f>+B7</f>
        <v>Πελάτες</v>
      </c>
      <c r="D56" s="57">
        <f>+E7</f>
        <v>28000</v>
      </c>
    </row>
    <row r="57" spans="2:6" x14ac:dyDescent="0.15">
      <c r="B57" s="1" t="str">
        <f>+B15</f>
        <v>Γραμμάτια Εισπρακτέα</v>
      </c>
      <c r="C57" s="58"/>
      <c r="D57" s="57">
        <f>+E15</f>
        <v>15000</v>
      </c>
    </row>
    <row r="58" spans="2:6" x14ac:dyDescent="0.15">
      <c r="B58" s="1" t="str">
        <f>+B11</f>
        <v>Ταμείο</v>
      </c>
      <c r="C58" s="58"/>
      <c r="D58" s="57">
        <f>+E11</f>
        <v>20000</v>
      </c>
    </row>
    <row r="59" spans="2:6" x14ac:dyDescent="0.15">
      <c r="B59" s="54" t="s">
        <v>38</v>
      </c>
      <c r="C59" s="54"/>
      <c r="D59" s="55"/>
      <c r="E59" s="59">
        <f>+D55+D56+D57+D58</f>
        <v>123000</v>
      </c>
    </row>
    <row r="61" spans="2:6" ht="14.25" thickBot="1" x14ac:dyDescent="0.2">
      <c r="B61" s="54" t="s">
        <v>39</v>
      </c>
      <c r="C61" s="54"/>
      <c r="D61" s="55"/>
      <c r="E61" s="60">
        <f>+E59+E54</f>
        <v>190000</v>
      </c>
    </row>
    <row r="62" spans="2:6" ht="14.25" thickTop="1" x14ac:dyDescent="0.15"/>
    <row r="63" spans="2:6" x14ac:dyDescent="0.15">
      <c r="B63" s="111" t="s">
        <v>40</v>
      </c>
      <c r="C63" s="111"/>
      <c r="D63" s="111"/>
      <c r="E63" s="111"/>
    </row>
    <row r="64" spans="2:6" x14ac:dyDescent="0.15">
      <c r="B64" s="112" t="s">
        <v>41</v>
      </c>
      <c r="C64" s="112"/>
      <c r="D64" s="112"/>
      <c r="E64" s="112"/>
    </row>
    <row r="65" spans="2:10" x14ac:dyDescent="0.15">
      <c r="B65" s="1" t="s">
        <v>42</v>
      </c>
    </row>
    <row r="66" spans="2:10" x14ac:dyDescent="0.15">
      <c r="B66" s="61" t="str">
        <f>+B23</f>
        <v>Κεφάλαια</v>
      </c>
      <c r="D66" s="34">
        <f>+F23</f>
        <v>60000</v>
      </c>
    </row>
    <row r="67" spans="2:10" x14ac:dyDescent="0.15">
      <c r="B67" s="61" t="str">
        <f>+B25</f>
        <v>Κέρδη/Ζημίες εις Νέο</v>
      </c>
      <c r="D67" s="58">
        <f>+C68+C69</f>
        <v>30000</v>
      </c>
    </row>
    <row r="68" spans="2:10" x14ac:dyDescent="0.15">
      <c r="B68" s="53" t="str">
        <f>+B67</f>
        <v>Κέρδη/Ζημίες εις Νέο</v>
      </c>
      <c r="C68" s="62">
        <f>+F25</f>
        <v>10000</v>
      </c>
      <c r="D68" s="58"/>
    </row>
    <row r="69" spans="2:10" x14ac:dyDescent="0.15">
      <c r="B69" s="53" t="s">
        <v>43</v>
      </c>
      <c r="C69" s="58">
        <f>+D46</f>
        <v>20000</v>
      </c>
      <c r="D69" s="58"/>
    </row>
    <row r="70" spans="2:10" x14ac:dyDescent="0.15">
      <c r="B70" s="1" t="s">
        <v>44</v>
      </c>
      <c r="E70" s="34">
        <f>SUM(D66:D67)</f>
        <v>90000</v>
      </c>
    </row>
    <row r="71" spans="2:10" x14ac:dyDescent="0.15">
      <c r="B71" s="54" t="s">
        <v>45</v>
      </c>
      <c r="C71" s="54"/>
      <c r="D71" s="55"/>
      <c r="E71" s="54"/>
    </row>
    <row r="72" spans="2:10" x14ac:dyDescent="0.15">
      <c r="B72" s="1" t="s">
        <v>46</v>
      </c>
    </row>
    <row r="73" spans="2:10" x14ac:dyDescent="0.15">
      <c r="B73" s="53" t="str">
        <f>+B16</f>
        <v>Προμηθευτές</v>
      </c>
      <c r="C73" s="34"/>
      <c r="D73" s="57">
        <f>+F16</f>
        <v>20000</v>
      </c>
    </row>
    <row r="74" spans="2:10" x14ac:dyDescent="0.15">
      <c r="B74" s="53" t="str">
        <f>+B8</f>
        <v>Τράπεζες Λ/σμοι Δανείων</v>
      </c>
      <c r="C74" s="34"/>
      <c r="D74" s="57">
        <f>+F8</f>
        <v>80000</v>
      </c>
    </row>
    <row r="75" spans="2:10" x14ac:dyDescent="0.15">
      <c r="B75" s="1" t="s">
        <v>47</v>
      </c>
      <c r="E75" s="58">
        <f>+D74+D73</f>
        <v>100000</v>
      </c>
    </row>
    <row r="76" spans="2:10" ht="14.25" thickBot="1" x14ac:dyDescent="0.2">
      <c r="B76" s="54" t="s">
        <v>48</v>
      </c>
      <c r="C76" s="54"/>
      <c r="D76" s="55"/>
      <c r="E76" s="63">
        <f>+E75+E70</f>
        <v>190000</v>
      </c>
    </row>
    <row r="77" spans="2:10" ht="14.25" thickTop="1" x14ac:dyDescent="0.15"/>
    <row r="78" spans="2:10" x14ac:dyDescent="0.15">
      <c r="E78" s="1" t="s">
        <v>65</v>
      </c>
    </row>
    <row r="79" spans="2:10" x14ac:dyDescent="0.15">
      <c r="B79" s="64" t="s">
        <v>58</v>
      </c>
      <c r="E79" s="113"/>
      <c r="F79" s="114"/>
      <c r="G79" s="114"/>
      <c r="H79" s="114"/>
      <c r="I79" s="114"/>
      <c r="J79" s="115"/>
    </row>
    <row r="80" spans="2:10" x14ac:dyDescent="0.15">
      <c r="E80" s="116"/>
      <c r="F80" s="117"/>
      <c r="G80" s="117"/>
      <c r="H80" s="117"/>
      <c r="I80" s="117"/>
      <c r="J80" s="118"/>
    </row>
    <row r="81" spans="2:10" x14ac:dyDescent="0.15">
      <c r="B81" s="2" t="s">
        <v>54</v>
      </c>
      <c r="C81" s="87">
        <f>+D46/E70</f>
        <v>0.22222222222222221</v>
      </c>
      <c r="E81" s="116"/>
      <c r="F81" s="117"/>
      <c r="G81" s="117"/>
      <c r="H81" s="117"/>
      <c r="I81" s="117"/>
      <c r="J81" s="118"/>
    </row>
    <row r="82" spans="2:10" x14ac:dyDescent="0.15">
      <c r="B82" s="2" t="s">
        <v>55</v>
      </c>
      <c r="C82" s="88">
        <f>+D35/D33</f>
        <v>0.33333333333333331</v>
      </c>
      <c r="E82" s="116"/>
      <c r="F82" s="117"/>
      <c r="G82" s="117"/>
      <c r="H82" s="117"/>
      <c r="I82" s="117"/>
      <c r="J82" s="118"/>
    </row>
    <row r="83" spans="2:10" x14ac:dyDescent="0.15">
      <c r="B83" s="2" t="s">
        <v>56</v>
      </c>
      <c r="C83" s="88">
        <f>+D46/D33</f>
        <v>8.3333333333333329E-2</v>
      </c>
      <c r="E83" s="116"/>
      <c r="F83" s="117"/>
      <c r="G83" s="117"/>
      <c r="H83" s="117"/>
      <c r="I83" s="117"/>
      <c r="J83" s="118"/>
    </row>
    <row r="84" spans="2:10" x14ac:dyDescent="0.15">
      <c r="B84" s="2" t="s">
        <v>57</v>
      </c>
      <c r="C84" s="89">
        <f>+E59-E75</f>
        <v>23000</v>
      </c>
      <c r="E84" s="116"/>
      <c r="F84" s="117"/>
      <c r="G84" s="117"/>
      <c r="H84" s="117"/>
      <c r="I84" s="117"/>
      <c r="J84" s="118"/>
    </row>
    <row r="85" spans="2:10" x14ac:dyDescent="0.15">
      <c r="E85" s="116"/>
      <c r="F85" s="117"/>
      <c r="G85" s="117"/>
      <c r="H85" s="117"/>
      <c r="I85" s="117"/>
      <c r="J85" s="118"/>
    </row>
    <row r="86" spans="2:10" x14ac:dyDescent="0.15">
      <c r="E86" s="116"/>
      <c r="F86" s="117"/>
      <c r="G86" s="117"/>
      <c r="H86" s="117"/>
      <c r="I86" s="117"/>
      <c r="J86" s="118"/>
    </row>
    <row r="87" spans="2:10" x14ac:dyDescent="0.15">
      <c r="E87" s="116"/>
      <c r="F87" s="117"/>
      <c r="G87" s="117"/>
      <c r="H87" s="117"/>
      <c r="I87" s="117"/>
      <c r="J87" s="118"/>
    </row>
    <row r="88" spans="2:10" x14ac:dyDescent="0.15">
      <c r="E88" s="116"/>
      <c r="F88" s="117"/>
      <c r="G88" s="117"/>
      <c r="H88" s="117"/>
      <c r="I88" s="117"/>
      <c r="J88" s="118"/>
    </row>
    <row r="89" spans="2:10" x14ac:dyDescent="0.15">
      <c r="E89" s="116"/>
      <c r="F89" s="117"/>
      <c r="G89" s="117"/>
      <c r="H89" s="117"/>
      <c r="I89" s="117"/>
      <c r="J89" s="118"/>
    </row>
    <row r="90" spans="2:10" x14ac:dyDescent="0.15">
      <c r="E90" s="116"/>
      <c r="F90" s="117"/>
      <c r="G90" s="117"/>
      <c r="H90" s="117"/>
      <c r="I90" s="117"/>
      <c r="J90" s="118"/>
    </row>
    <row r="91" spans="2:10" x14ac:dyDescent="0.15">
      <c r="E91" s="116"/>
      <c r="F91" s="117"/>
      <c r="G91" s="117"/>
      <c r="H91" s="117"/>
      <c r="I91" s="117"/>
      <c r="J91" s="118"/>
    </row>
    <row r="92" spans="2:10" x14ac:dyDescent="0.15">
      <c r="E92" s="116"/>
      <c r="F92" s="117"/>
      <c r="G92" s="117"/>
      <c r="H92" s="117"/>
      <c r="I92" s="117"/>
      <c r="J92" s="118"/>
    </row>
    <row r="93" spans="2:10" x14ac:dyDescent="0.15">
      <c r="E93" s="116"/>
      <c r="F93" s="117"/>
      <c r="G93" s="117"/>
      <c r="H93" s="117"/>
      <c r="I93" s="117"/>
      <c r="J93" s="118"/>
    </row>
    <row r="94" spans="2:10" x14ac:dyDescent="0.15">
      <c r="E94" s="116"/>
      <c r="F94" s="117"/>
      <c r="G94" s="117"/>
      <c r="H94" s="117"/>
      <c r="I94" s="117"/>
      <c r="J94" s="118"/>
    </row>
    <row r="95" spans="2:10" x14ac:dyDescent="0.15">
      <c r="E95" s="119"/>
      <c r="F95" s="120"/>
      <c r="G95" s="120"/>
      <c r="H95" s="120"/>
      <c r="I95" s="120"/>
      <c r="J95" s="121"/>
    </row>
  </sheetData>
  <mergeCells count="9">
    <mergeCell ref="B63:E63"/>
    <mergeCell ref="B64:E64"/>
    <mergeCell ref="E79:J95"/>
    <mergeCell ref="B1:F2"/>
    <mergeCell ref="D4:D5"/>
    <mergeCell ref="E4:F4"/>
    <mergeCell ref="B32:D32"/>
    <mergeCell ref="B48:E48"/>
    <mergeCell ref="B49:E49"/>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Excel iOS</Application>
  <DocSecurity>0</DocSecurity>
  <ScaleCrop>false</ScaleCrop>
  <HeadingPairs>
    <vt:vector size="2" baseType="variant">
      <vt:variant>
        <vt:lpstr>Φύλλα εργασίας</vt:lpstr>
      </vt:variant>
      <vt:variant>
        <vt:i4>4</vt:i4>
      </vt:variant>
    </vt:vector>
  </HeadingPairs>
  <TitlesOfParts>
    <vt:vector size="4" baseType="lpstr">
      <vt:lpstr>ΑΣΚΗΣΗ 1</vt:lpstr>
      <vt:lpstr>ΑΣΚΗΣΗ 2-3</vt:lpstr>
      <vt:lpstr>ΑΣΚΗΣΗ 4-5</vt:lpstr>
      <vt:lpstr>ΑΣΚΗΣΗ 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Paris Patsis</dc:creator>
  <cp:lastModifiedBy>Paris Patsis</cp:lastModifiedBy>
  <cp:lastPrinted>2020-06-21T10:45:59Z</cp:lastPrinted>
  <dcterms:created xsi:type="dcterms:W3CDTF">2020-06-17T09:19:31Z</dcterms:created>
  <dcterms:modified xsi:type="dcterms:W3CDTF">2024-06-18T11:50:10Z</dcterms:modified>
</cp:coreProperties>
</file>