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tas\Desktop\ΤΟΠΑ SKYPE1\"/>
    </mc:Choice>
  </mc:AlternateContent>
  <xr:revisionPtr revIDLastSave="0" documentId="13_ncr:1_{5ECDA5B6-BF17-4BD9-B51D-5136A9C6ACDE}" xr6:coauthVersionLast="46" xr6:coauthVersionMax="46" xr10:uidLastSave="{00000000-0000-0000-0000-000000000000}"/>
  <bookViews>
    <workbookView xWindow="-120" yWindow="-120" windowWidth="24240" windowHeight="13140" activeTab="2" xr2:uid="{CF10505A-6A8F-4B8F-8FD8-E948CFBBF413}"/>
  </bookViews>
  <sheets>
    <sheet name="ΑΠΛΟΣ ΕΚΤΟΚΙΣΜΟΣ" sheetId="1" r:id="rId1"/>
    <sheet name="ΑΝΑΤΟΚΙΣΜΟΣ" sheetId="2" r:id="rId2"/>
    <sheet name="Μ ΠΕΡΙΟΔΟΙ ΔΙΑΡΚΗΣ" sheetId="3" r:id="rId3"/>
    <sheet name="ΡΑΝΤΕΣ" sheetId="4" r:id="rId4"/>
    <sheet name="ΚΠΑ-ΕΡΑ, NPV-IR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" l="1"/>
  <c r="E33" i="2"/>
  <c r="B31" i="2"/>
  <c r="C26" i="2"/>
  <c r="B30" i="1"/>
  <c r="B29" i="1"/>
  <c r="B17" i="1"/>
  <c r="D5" i="1"/>
  <c r="B5" i="1"/>
  <c r="E50" i="4" l="1"/>
  <c r="D52" i="4" s="1"/>
  <c r="D53" i="4" s="1"/>
  <c r="D54" i="4" s="1"/>
  <c r="E44" i="4" l="1"/>
  <c r="D46" i="4" s="1"/>
  <c r="D47" i="4" s="1"/>
  <c r="B40" i="5" l="1"/>
  <c r="C40" i="5"/>
  <c r="D40" i="5"/>
  <c r="C31" i="5"/>
  <c r="D31" i="5"/>
  <c r="C32" i="5"/>
  <c r="D32" i="5"/>
  <c r="C33" i="5"/>
  <c r="D33" i="5"/>
  <c r="C34" i="5"/>
  <c r="D34" i="5"/>
  <c r="C35" i="5"/>
  <c r="D35" i="5"/>
  <c r="C36" i="5"/>
  <c r="D36" i="5"/>
  <c r="B32" i="5"/>
  <c r="B33" i="5"/>
  <c r="B34" i="5"/>
  <c r="B35" i="5"/>
  <c r="B36" i="5"/>
  <c r="B31" i="5"/>
  <c r="C38" i="5" l="1"/>
  <c r="D38" i="5"/>
  <c r="B38" i="5"/>
  <c r="C12" i="5"/>
  <c r="B12" i="5"/>
  <c r="D3" i="5"/>
  <c r="D23" i="5"/>
  <c r="C23" i="5"/>
  <c r="B23" i="5"/>
  <c r="D5" i="5"/>
  <c r="D4" i="5"/>
  <c r="E3" i="5"/>
  <c r="E4" i="5"/>
  <c r="E5" i="5"/>
  <c r="D6" i="5"/>
  <c r="E6" i="5"/>
  <c r="D7" i="5"/>
  <c r="E7" i="5"/>
  <c r="E2" i="5"/>
  <c r="D2" i="5"/>
  <c r="C9" i="5"/>
  <c r="B9" i="5"/>
  <c r="E9" i="5" l="1"/>
  <c r="D9" i="5"/>
  <c r="B33" i="4"/>
  <c r="B32" i="4" s="1"/>
  <c r="C32" i="4" s="1"/>
  <c r="D32" i="4" s="1"/>
  <c r="B25" i="4"/>
  <c r="B46" i="3"/>
  <c r="B42" i="3"/>
  <c r="D34" i="3" l="1"/>
  <c r="C16" i="3"/>
  <c r="D16" i="3" s="1"/>
  <c r="C25" i="3"/>
  <c r="D25" i="3" s="1"/>
  <c r="C22" i="3"/>
  <c r="D22" i="3" s="1"/>
  <c r="A8" i="3"/>
  <c r="A9" i="3" s="1"/>
  <c r="A10" i="3" s="1"/>
  <c r="D33" i="2"/>
  <c r="F33" i="2"/>
  <c r="G33" i="2"/>
  <c r="H33" i="2"/>
  <c r="C33" i="2"/>
  <c r="C23" i="2"/>
  <c r="C22" i="2"/>
  <c r="C12" i="2"/>
  <c r="D12" i="2" s="1"/>
  <c r="B25" i="1"/>
  <c r="C17" i="1"/>
  <c r="B15" i="1"/>
  <c r="B16" i="1"/>
  <c r="B26" i="1" s="1"/>
  <c r="B14" i="1"/>
  <c r="B35" i="2" l="1"/>
  <c r="B27" i="1"/>
  <c r="C24" i="2"/>
</calcChain>
</file>

<file path=xl/sharedStrings.xml><?xml version="1.0" encoding="utf-8"?>
<sst xmlns="http://schemas.openxmlformats.org/spreadsheetml/2006/main" count="184" uniqueCount="128">
  <si>
    <t>ΤΟΚΟΣ=ΚΕΦΑΛΑΙΟ*ΕΠΙΤΟΚΙΟ*ΧΡΟΝΟ</t>
  </si>
  <si>
    <t>ΚΕΦΑΛΑΙΟ</t>
  </si>
  <si>
    <t>ΕΠΙΤΟΚΙΟ</t>
  </si>
  <si>
    <t>ΧΡΟΝΟΣ</t>
  </si>
  <si>
    <t>ΜΕΛΛΟΝΤΙΚΟ ΚΕΦΑΛΑΙΟ=ΑΡΧΙΚΟ ΚΕΦΑΛΑΙΟ +ΤΟΚΟΥΣ</t>
  </si>
  <si>
    <t>ΤΥΠΟΣ ΑΠΛΟΥ ΕΚΤΟΚΙΣΜΟΥ</t>
  </si>
  <si>
    <t xml:space="preserve">ΜΕΛΟΝΤΙΚΟ ΚΕΦΑΛΑΙΟ </t>
  </si>
  <si>
    <t>ΠΡΟΕΞΟΦΛΗΣΗΣ</t>
  </si>
  <si>
    <r>
      <t>Κn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+T</t>
    </r>
  </si>
  <si>
    <t>ΕΊΝΑΙ ΤΟ ΙΔΙΟ</t>
  </si>
  <si>
    <t>ΑΡΧΙΚΟ ΚΕΦΑΛΑΙΟ</t>
  </si>
  <si>
    <r>
      <t>Κ1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*(1+i*1)</t>
    </r>
  </si>
  <si>
    <r>
      <t>Κ1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*(1+i)</t>
    </r>
  </si>
  <si>
    <t>Κ2 = K1*(1+i*1)</t>
  </si>
  <si>
    <t>Κ2 = K1*(1+i)</t>
  </si>
  <si>
    <t>Κ3 = K2*(1+i*1)</t>
  </si>
  <si>
    <t>Κ3 = K2*(1+i)</t>
  </si>
  <si>
    <t>Κ2 = K0*(1+i)*(1+i)</t>
  </si>
  <si>
    <r>
      <t>Κ2 = K0*(1+i)</t>
    </r>
    <r>
      <rPr>
        <vertAlign val="superscript"/>
        <sz val="16"/>
        <color theme="1"/>
        <rFont val="Calibri"/>
        <family val="2"/>
        <charset val="161"/>
        <scheme val="minor"/>
      </rPr>
      <t>2</t>
    </r>
  </si>
  <si>
    <r>
      <t>Κ3 = K0*(1+i)</t>
    </r>
    <r>
      <rPr>
        <vertAlign val="superscript"/>
        <sz val="16"/>
        <color theme="1"/>
        <rFont val="Calibri"/>
        <family val="2"/>
        <charset val="161"/>
        <scheme val="minor"/>
      </rPr>
      <t>2</t>
    </r>
    <r>
      <rPr>
        <sz val="16"/>
        <color theme="1"/>
        <rFont val="Calibri"/>
        <family val="2"/>
        <charset val="161"/>
        <scheme val="minor"/>
      </rPr>
      <t>*(1+i)</t>
    </r>
  </si>
  <si>
    <r>
      <t>Κ3 = K0*(1+i)</t>
    </r>
    <r>
      <rPr>
        <vertAlign val="superscript"/>
        <sz val="16"/>
        <color theme="1"/>
        <rFont val="Calibri"/>
        <family val="2"/>
        <charset val="161"/>
        <scheme val="minor"/>
      </rPr>
      <t>3</t>
    </r>
  </si>
  <si>
    <r>
      <t>Κn = K0*(1+i)</t>
    </r>
    <r>
      <rPr>
        <vertAlign val="superscript"/>
        <sz val="16"/>
        <color theme="1"/>
        <rFont val="Calibri"/>
        <family val="2"/>
        <charset val="161"/>
        <scheme val="minor"/>
      </rPr>
      <t>n</t>
    </r>
  </si>
  <si>
    <t>ΜΕΛΛΟΝΤΙΚΟ ΚΕΦΑΛΑΙΟ ΜΕ ΑΝΑΤΟΚΙΣΜΟ</t>
  </si>
  <si>
    <t>ΜΕΛΛΟΝΤΙΚΟ ΚΕΦΑΛΑΙΟ</t>
  </si>
  <si>
    <r>
      <t>K0= Κn /(1+i)</t>
    </r>
    <r>
      <rPr>
        <vertAlign val="superscript"/>
        <sz val="16"/>
        <color theme="1"/>
        <rFont val="Calibri"/>
        <family val="2"/>
        <charset val="161"/>
        <scheme val="minor"/>
      </rPr>
      <t>n</t>
    </r>
  </si>
  <si>
    <t>ΠΡΟΕΞΟΦΛΗΣΗ ΜΕ ΑΝΑΤΟΚΙΣΜΟ</t>
  </si>
  <si>
    <r>
      <t>1 /(1+i)</t>
    </r>
    <r>
      <rPr>
        <vertAlign val="superscript"/>
        <sz val="16"/>
        <color theme="1"/>
        <rFont val="Calibri"/>
        <family val="2"/>
        <charset val="161"/>
        <scheme val="minor"/>
      </rPr>
      <t>n</t>
    </r>
    <r>
      <rPr>
        <sz val="16"/>
        <color theme="1"/>
        <rFont val="Calibri"/>
        <family val="2"/>
        <charset val="161"/>
        <scheme val="minor"/>
      </rPr>
      <t xml:space="preserve"> </t>
    </r>
  </si>
  <si>
    <r>
      <t>(1+i)</t>
    </r>
    <r>
      <rPr>
        <b/>
        <vertAlign val="superscript"/>
        <sz val="16"/>
        <color theme="1"/>
        <rFont val="Calibri"/>
        <family val="2"/>
        <charset val="161"/>
        <scheme val="minor"/>
      </rPr>
      <t>n</t>
    </r>
    <r>
      <rPr>
        <b/>
        <sz val="16"/>
        <color theme="1"/>
        <rFont val="Calibri"/>
        <family val="2"/>
        <charset val="161"/>
        <scheme val="minor"/>
      </rPr>
      <t xml:space="preserve"> </t>
    </r>
  </si>
  <si>
    <t>ΣΥΝΤΛΕΣΤΗΣ</t>
  </si>
  <si>
    <r>
      <t>(1+i)</t>
    </r>
    <r>
      <rPr>
        <b/>
        <vertAlign val="superscript"/>
        <sz val="16"/>
        <color theme="1"/>
        <rFont val="Calibri"/>
        <family val="2"/>
        <charset val="161"/>
        <scheme val="minor"/>
      </rPr>
      <t>-n</t>
    </r>
    <r>
      <rPr>
        <b/>
        <sz val="16"/>
        <color theme="1"/>
        <rFont val="Calibri"/>
        <family val="2"/>
        <charset val="161"/>
        <scheme val="minor"/>
      </rPr>
      <t xml:space="preserve"> </t>
    </r>
  </si>
  <si>
    <t>ΕΣΤΩ ΟΙ ΚΑΤΩΘΙ ΤΑΜΕΙΑΚΕΣ ΡΟΕΣ ΕΝΌΣ ΣΧΕΔΙΟΥ ΕΠΕΝΔΥΣΗΣ ΓΙΑ 5 ΧΡΟΝΙΑ</t>
  </si>
  <si>
    <t>m</t>
  </si>
  <si>
    <t>ΠΕΡΙΟΔΟΥΣ ΑΝΑΤΟΚΙΣΜΟΥ ΜΕΣΑ ΣΤΟ ΕΤΟΣ</t>
  </si>
  <si>
    <t>ΕΞΑΜΗΝΙΑΙΟΣ ΑΝΑΤΟΚΙΣΜΟΣ</t>
  </si>
  <si>
    <t>ΤΕΤΡΑΜΗΝΙΑΙΟ ΑΝΑΤΟΚΙΣΜΟ</t>
  </si>
  <si>
    <t>"12/4</t>
  </si>
  <si>
    <t xml:space="preserve">ΤΡΙΜΗΝΙΑΙΟ </t>
  </si>
  <si>
    <t>ΜΗΝΙΑΙΟ</t>
  </si>
  <si>
    <t>ΕΒΔΟΜΑΔΙΑΙΟ</t>
  </si>
  <si>
    <t>ΗΜΕΡΙΣΙΟ</t>
  </si>
  <si>
    <t>ΕΜΠΟΡΙΚΕΣ ΗΜΕΡΕΣ ΕΤΟΥΣ</t>
  </si>
  <si>
    <t>ΩΡΙΑΙΟΣ</t>
  </si>
  <si>
    <t>ΛΕΠΤΟ</t>
  </si>
  <si>
    <t>ΔΕΥΤΕΡΟΛΕΠΤΟ</t>
  </si>
  <si>
    <r>
      <t>Κn = K0*(1+i/m)</t>
    </r>
    <r>
      <rPr>
        <b/>
        <vertAlign val="superscript"/>
        <sz val="16"/>
        <color theme="1"/>
        <rFont val="Calibri"/>
        <family val="2"/>
        <charset val="161"/>
        <scheme val="minor"/>
      </rPr>
      <t>n*m</t>
    </r>
  </si>
  <si>
    <t>m=</t>
  </si>
  <si>
    <t>ΔΙΑΡΚΗΣ ΕΚΤΟΚΙΣΜΟΣ</t>
  </si>
  <si>
    <r>
      <t>Κn = K0*e</t>
    </r>
    <r>
      <rPr>
        <b/>
        <vertAlign val="superscript"/>
        <sz val="16"/>
        <color theme="1"/>
        <rFont val="Calibri"/>
        <family val="2"/>
        <charset val="161"/>
        <scheme val="minor"/>
      </rPr>
      <t>i*n</t>
    </r>
  </si>
  <si>
    <r>
      <t>Κn = K0*(1+i)</t>
    </r>
    <r>
      <rPr>
        <b/>
        <vertAlign val="superscript"/>
        <sz val="16"/>
        <color theme="1"/>
        <rFont val="Calibri"/>
        <family val="2"/>
        <charset val="161"/>
        <scheme val="minor"/>
      </rPr>
      <t>n</t>
    </r>
  </si>
  <si>
    <r>
      <t>K0= Κn* (1 /(1+i)</t>
    </r>
    <r>
      <rPr>
        <b/>
        <vertAlign val="superscript"/>
        <sz val="16"/>
        <color theme="1"/>
        <rFont val="Calibri"/>
        <family val="2"/>
        <charset val="161"/>
        <scheme val="minor"/>
      </rPr>
      <t>n</t>
    </r>
    <r>
      <rPr>
        <b/>
        <sz val="16"/>
        <color theme="1"/>
        <rFont val="Calibri"/>
        <family val="2"/>
        <charset val="161"/>
        <scheme val="minor"/>
      </rPr>
      <t xml:space="preserve"> )</t>
    </r>
  </si>
  <si>
    <t>ΑΠΛΟΣ ΕΚΤΟΚΙΣΜΟΣ</t>
  </si>
  <si>
    <t>ΕΤΗΣΙΟΣ ΑΝΑΤΟΚΙΣΜΟΣ</t>
  </si>
  <si>
    <t>ΑΝΑΤΟΚΙΣΜΟΣ Μ</t>
  </si>
  <si>
    <t>ΠΡΑΓΜΑΤΙΚΟ ΕΠΙΤΟΚΙΟ</t>
  </si>
  <si>
    <r>
      <t>1+ ir= (1+ i/m)</t>
    </r>
    <r>
      <rPr>
        <b/>
        <vertAlign val="superscript"/>
        <sz val="16"/>
        <color theme="1"/>
        <rFont val="Calibri"/>
        <family val="2"/>
        <charset val="161"/>
        <scheme val="minor"/>
      </rPr>
      <t>m</t>
    </r>
  </si>
  <si>
    <r>
      <t>ir= (1+ i/m)</t>
    </r>
    <r>
      <rPr>
        <b/>
        <vertAlign val="superscript"/>
        <sz val="16"/>
        <color theme="1"/>
        <rFont val="Calibri"/>
        <family val="2"/>
        <charset val="161"/>
        <scheme val="minor"/>
      </rPr>
      <t xml:space="preserve">m </t>
    </r>
    <r>
      <rPr>
        <b/>
        <sz val="16"/>
        <color theme="1"/>
        <rFont val="Calibri"/>
        <family val="2"/>
        <charset val="161"/>
        <scheme val="minor"/>
      </rPr>
      <t>-1</t>
    </r>
  </si>
  <si>
    <t>ΤΥΠΟΣ ΠΡΑΓΜΑΤΙΚΟΥ ΕΠΙΤΟΚΙΟΥ</t>
  </si>
  <si>
    <t>i</t>
  </si>
  <si>
    <t>ir</t>
  </si>
  <si>
    <t>ΔΙΑΡΚΗ ΑΝΑΤΟΚΙΣΜΟΣ</t>
  </si>
  <si>
    <t>ΠΕΡΙΟΔΟΣ m</t>
  </si>
  <si>
    <t>ΔΟΣΗ Α</t>
  </si>
  <si>
    <t>ΕΠΙΤΟΚΙΟ i</t>
  </si>
  <si>
    <t>ΧΡΟΝΟΣ n</t>
  </si>
  <si>
    <t>A</t>
  </si>
  <si>
    <t>FV</t>
  </si>
  <si>
    <t>A*(</t>
  </si>
  <si>
    <t>1)</t>
  </si>
  <si>
    <t>R</t>
  </si>
  <si>
    <t>(1+i)</t>
  </si>
  <si>
    <t>FV=A*(1+R+R^2+R^3+R^4+R^5)</t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</si>
  <si>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5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</si>
  <si>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4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</si>
  <si>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3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</si>
  <si>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2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</si>
  <si>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1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</si>
  <si>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5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</si>
  <si>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4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</si>
  <si>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3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</si>
  <si>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2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</si>
  <si>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1</t>
    </r>
    <r>
      <rPr>
        <b/>
        <sz val="18"/>
        <color theme="1"/>
        <rFont val="Calibri"/>
        <family val="2"/>
        <charset val="161"/>
        <scheme val="minor"/>
      </rPr>
      <t>+</t>
    </r>
  </si>
  <si>
    <t>R^n -1</t>
  </si>
  <si>
    <t>R -1</t>
  </si>
  <si>
    <t>n</t>
  </si>
  <si>
    <t>PV</t>
  </si>
  <si>
    <t>A=</t>
  </si>
  <si>
    <t>ΕΤΟΣ</t>
  </si>
  <si>
    <t>ΠΡΟΕΞ. ΕΠΙΤΟΚΙΟ</t>
  </si>
  <si>
    <t>ΠΡΟΕΞ. ΤΑΜ. ΡΟΕΣ ΣΧΕΔΙΟΥ Α</t>
  </si>
  <si>
    <t>ΠΡΟΕΞ. ΤΑΜ. ΡΟΕΣ ΣΧΕΔΙΟΥ Β</t>
  </si>
  <si>
    <t>NPV=</t>
  </si>
  <si>
    <t>Σ [CFt/(1+i)^t]</t>
  </si>
  <si>
    <t>i=</t>
  </si>
  <si>
    <t>payback period</t>
  </si>
  <si>
    <t>IRR=</t>
  </si>
  <si>
    <r>
      <t>FV= A*((1+i)</t>
    </r>
    <r>
      <rPr>
        <b/>
        <vertAlign val="superscript"/>
        <sz val="18"/>
        <color theme="1"/>
        <rFont val="Calibri"/>
        <family val="2"/>
        <charset val="161"/>
        <scheme val="minor"/>
      </rPr>
      <t xml:space="preserve">n </t>
    </r>
    <r>
      <rPr>
        <b/>
        <sz val="18"/>
        <color theme="1"/>
        <rFont val="Calibri"/>
        <family val="2"/>
        <charset val="161"/>
        <scheme val="minor"/>
      </rPr>
      <t>-1)/((1+i)-1)</t>
    </r>
  </si>
  <si>
    <r>
      <t>FV= A*((1+i)</t>
    </r>
    <r>
      <rPr>
        <b/>
        <vertAlign val="superscript"/>
        <sz val="18"/>
        <color theme="1"/>
        <rFont val="Calibri"/>
        <family val="2"/>
        <charset val="161"/>
        <scheme val="minor"/>
      </rPr>
      <t xml:space="preserve">n </t>
    </r>
    <r>
      <rPr>
        <b/>
        <sz val="18"/>
        <color theme="1"/>
        <rFont val="Calibri"/>
        <family val="2"/>
        <charset val="161"/>
        <scheme val="minor"/>
      </rPr>
      <t>-1)/i )</t>
    </r>
  </si>
  <si>
    <r>
      <t>PV= A*((1+i)^</t>
    </r>
    <r>
      <rPr>
        <b/>
        <vertAlign val="superscript"/>
        <sz val="18"/>
        <color theme="1"/>
        <rFont val="Calibri"/>
        <family val="2"/>
        <charset val="161"/>
        <scheme val="minor"/>
      </rPr>
      <t xml:space="preserve">n </t>
    </r>
    <r>
      <rPr>
        <b/>
        <sz val="18"/>
        <color theme="1"/>
        <rFont val="Calibri"/>
        <family val="2"/>
        <charset val="161"/>
        <scheme val="minor"/>
      </rPr>
      <t>-1)/i*(1+i)^n )</t>
    </r>
  </si>
  <si>
    <t xml:space="preserve">ΑΓΟΡΑΖΕΤΕ ΑΥΤΟΚΙΝΗΤΟ ΕΝΑΝΤΙ ΠΟΣΟΥ </t>
  </si>
  <si>
    <t>ΜΕ ΔΟΣΕΙΣ ΜΗΝΙΑΙΕΣ ΓΙΑ 3 ΕΤΗ</t>
  </si>
  <si>
    <t>ΤΟ ΕΠΙΤΟΚΙΟ ΕΊΝΑΙ 5% ΠΟΙΑ Η ΜΗΝΙΑΙΑ ΔΟΣΗ</t>
  </si>
  <si>
    <t>ΕΊΝΑΙ ΡΑΝΤΑ</t>
  </si>
  <si>
    <t>ΝΑΙ</t>
  </si>
  <si>
    <t>ΤΙ ΡΑΝΤΑ ΕΊΝΑΙ</t>
  </si>
  <si>
    <t>ΠΑΡΟΥΣΑ</t>
  </si>
  <si>
    <t>PV=A*[(1+i)^n  - 1]/[i*(1+i)^n]</t>
  </si>
  <si>
    <t>PV=</t>
  </si>
  <si>
    <t>n=</t>
  </si>
  <si>
    <t>[(1+i/m)^n*m  - 1]/[i/m*(1+i/m)^n*m]</t>
  </si>
  <si>
    <t>(1+i/m)^n*m</t>
  </si>
  <si>
    <t>A=PV/[(1+i)^n  - 1]/[i*(1+i)^n]</t>
  </si>
  <si>
    <t>FV=</t>
  </si>
  <si>
    <t>FV=A*[(1+i)^n  - 1]/i</t>
  </si>
  <si>
    <t>[(1+i/m)^n*m  - 1]/i/m</t>
  </si>
  <si>
    <t>ΤΑΜΕΙΑΚΕΣ ΡΟΕΣ ΣΧΕΔΙΟΥ Α</t>
  </si>
  <si>
    <t>ΤΑΜΕΙΑΚΕΣ ΡΟΕΣ ΣΧΕΔΙΟΥ Β</t>
  </si>
  <si>
    <t>ΤΑΜΕΙΑΚΕΣ ΡΟΕΣ ΣΧΕΔΙΟΥ Γ</t>
  </si>
  <si>
    <t>T= K0*i*n</t>
  </si>
  <si>
    <r>
      <t>Κn = 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+K0*i*n</t>
    </r>
  </si>
  <si>
    <r>
      <t>Κn = 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*(1+i*n)</t>
    </r>
  </si>
  <si>
    <r>
      <t>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=Κn * 1/(1+i*n)</t>
    </r>
  </si>
  <si>
    <r>
      <t>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=Κn * (1+i*n)</t>
    </r>
    <r>
      <rPr>
        <b/>
        <vertAlign val="superscript"/>
        <sz val="16"/>
        <color theme="1"/>
        <rFont val="Calibri"/>
        <family val="2"/>
        <charset val="161"/>
        <scheme val="minor"/>
      </rPr>
      <t>-1</t>
    </r>
  </si>
  <si>
    <t>(1+i*n)</t>
  </si>
  <si>
    <r>
      <t>(1+i*n)</t>
    </r>
    <r>
      <rPr>
        <b/>
        <vertAlign val="superscript"/>
        <sz val="16"/>
        <color theme="1"/>
        <rFont val="Calibri"/>
        <family val="2"/>
        <charset val="161"/>
        <scheme val="minor"/>
      </rPr>
      <t>-1</t>
    </r>
  </si>
  <si>
    <t>ΣΥΝΤΕΛΕΣΤΗΣ ΠΡΟΕΞΟΦΛΗΣΗΣ</t>
  </si>
  <si>
    <r>
      <t>Κn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*(1+i*n)</t>
    </r>
  </si>
  <si>
    <t>2,718281…..</t>
  </si>
  <si>
    <t>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</si>
</sst>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3" formatCode="_-* #,##0.00_-;\-* #,##0.00_-;_-* &quot;-&quot;??_-;_-@_-"/>
    <numFmt numFmtId="164" formatCode="_-* #,##0_-;\-* #,##0_-;_-* &quot;-&quot;??_-;_-@_-"/>
    <numFmt numFmtId="165" formatCode="0.00000%"/>
    <numFmt numFmtId="166" formatCode="0.000000%"/>
    <numFmt numFmtId="170" formatCode="_-* #,##0.000000_-;\-* #,##0.000000_-;_-* &quot;-&quot;??_-;_-@_-"/>
    <numFmt numFmtId="171" formatCode="_-* #,##0.0000000_-;\-* #,##0.0000000_-;_-* &quot;-&quot;??_-;_-@_-"/>
  </numFmts>
  <fonts count="1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vertAlign val="subscript"/>
      <sz val="16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vertAlign val="superscript"/>
      <sz val="16"/>
      <color theme="1"/>
      <name val="Calibri"/>
      <family val="2"/>
      <charset val="161"/>
      <scheme val="minor"/>
    </font>
    <font>
      <vertAlign val="superscript"/>
      <sz val="16"/>
      <color theme="1"/>
      <name val="Calibri"/>
      <family val="2"/>
      <charset val="161"/>
      <scheme val="minor"/>
    </font>
    <font>
      <b/>
      <vertAlign val="subscript"/>
      <sz val="16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vertAlign val="superscript"/>
      <sz val="18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vertAlign val="superscript"/>
      <sz val="18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9" fontId="2" fillId="0" borderId="0" xfId="0" applyNumberFormat="1" applyFont="1"/>
    <xf numFmtId="164" fontId="2" fillId="0" borderId="0" xfId="1" applyNumberFormat="1" applyFont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12" fontId="2" fillId="0" borderId="0" xfId="1" applyNumberFormat="1" applyFont="1"/>
    <xf numFmtId="1" fontId="2" fillId="0" borderId="0" xfId="0" applyNumberFormat="1" applyFont="1"/>
    <xf numFmtId="165" fontId="2" fillId="0" borderId="0" xfId="2" applyNumberFormat="1" applyFont="1"/>
    <xf numFmtId="166" fontId="2" fillId="0" borderId="0" xfId="2" applyNumberFormat="1" applyFont="1"/>
    <xf numFmtId="166" fontId="2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9" fontId="9" fillId="0" borderId="0" xfId="0" applyNumberFormat="1" applyFont="1"/>
    <xf numFmtId="43" fontId="9" fillId="0" borderId="0" xfId="1" applyFont="1"/>
    <xf numFmtId="43" fontId="11" fillId="0" borderId="0" xfId="1" applyFont="1"/>
    <xf numFmtId="9" fontId="9" fillId="0" borderId="0" xfId="1" applyNumberFormat="1" applyFont="1"/>
    <xf numFmtId="0" fontId="9" fillId="2" borderId="4" xfId="0" applyFont="1" applyFill="1" applyBorder="1"/>
    <xf numFmtId="43" fontId="9" fillId="2" borderId="5" xfId="1" applyFont="1" applyFill="1" applyBorder="1"/>
    <xf numFmtId="43" fontId="9" fillId="2" borderId="6" xfId="1" applyFont="1" applyFill="1" applyBorder="1"/>
    <xf numFmtId="0" fontId="9" fillId="0" borderId="3" xfId="0" applyFont="1" applyBorder="1"/>
    <xf numFmtId="43" fontId="9" fillId="0" borderId="3" xfId="1" applyFont="1" applyBorder="1"/>
    <xf numFmtId="0" fontId="9" fillId="0" borderId="2" xfId="0" applyFont="1" applyBorder="1"/>
    <xf numFmtId="43" fontId="9" fillId="0" borderId="2" xfId="1" applyFont="1" applyBorder="1"/>
    <xf numFmtId="43" fontId="9" fillId="0" borderId="7" xfId="1" applyFont="1" applyBorder="1"/>
    <xf numFmtId="43" fontId="9" fillId="0" borderId="8" xfId="1" applyFont="1" applyBorder="1"/>
    <xf numFmtId="43" fontId="9" fillId="0" borderId="9" xfId="1" applyFont="1" applyBorder="1"/>
    <xf numFmtId="8" fontId="9" fillId="0" borderId="0" xfId="0" applyNumberFormat="1" applyFont="1"/>
    <xf numFmtId="8" fontId="9" fillId="0" borderId="0" xfId="1" applyNumberFormat="1" applyFont="1"/>
    <xf numFmtId="0" fontId="11" fillId="3" borderId="0" xfId="0" applyFont="1" applyFill="1"/>
    <xf numFmtId="164" fontId="9" fillId="3" borderId="0" xfId="1" applyNumberFormat="1" applyFont="1" applyFill="1"/>
    <xf numFmtId="43" fontId="9" fillId="3" borderId="0" xfId="1" applyFont="1" applyFill="1"/>
    <xf numFmtId="0" fontId="9" fillId="4" borderId="0" xfId="0" applyFont="1" applyFill="1"/>
    <xf numFmtId="10" fontId="9" fillId="4" borderId="0" xfId="2" applyNumberFormat="1" applyFont="1" applyFill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3" xfId="0" applyFont="1" applyBorder="1"/>
    <xf numFmtId="0" fontId="4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4" fillId="0" borderId="20" xfId="0" applyFont="1" applyBorder="1" applyAlignment="1">
      <alignment horizontal="center"/>
    </xf>
    <xf numFmtId="0" fontId="2" fillId="0" borderId="21" xfId="0" applyFont="1" applyBorder="1"/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0" fontId="4" fillId="0" borderId="22" xfId="0" applyFont="1" applyBorder="1" applyAlignment="1">
      <alignment horizontal="center"/>
    </xf>
    <xf numFmtId="0" fontId="2" fillId="0" borderId="22" xfId="0" applyFont="1" applyBorder="1"/>
    <xf numFmtId="0" fontId="2" fillId="0" borderId="15" xfId="0" applyFont="1" applyBorder="1"/>
    <xf numFmtId="0" fontId="4" fillId="0" borderId="10" xfId="0" applyFont="1" applyBorder="1" applyAlignment="1">
      <alignment horizontal="center"/>
    </xf>
    <xf numFmtId="0" fontId="2" fillId="5" borderId="2" xfId="0" applyFont="1" applyFill="1" applyBorder="1" applyAlignment="1">
      <alignment horizontal="right"/>
    </xf>
    <xf numFmtId="0" fontId="2" fillId="5" borderId="2" xfId="0" applyFont="1" applyFill="1" applyBorder="1"/>
    <xf numFmtId="164" fontId="2" fillId="0" borderId="2" xfId="1" applyNumberFormat="1" applyFont="1" applyBorder="1"/>
    <xf numFmtId="0" fontId="2" fillId="0" borderId="2" xfId="0" applyFont="1" applyBorder="1"/>
    <xf numFmtId="170" fontId="2" fillId="0" borderId="0" xfId="1" applyNumberFormat="1" applyFont="1"/>
    <xf numFmtId="171" fontId="2" fillId="0" borderId="0" xfId="1" applyNumberFormat="1" applyFont="1"/>
    <xf numFmtId="0" fontId="2" fillId="0" borderId="9" xfId="0" applyFont="1" applyBorder="1"/>
    <xf numFmtId="0" fontId="2" fillId="0" borderId="7" xfId="0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1623-ACB0-4C19-96E9-40F2CD9E1895}">
  <dimension ref="A1:D30"/>
  <sheetViews>
    <sheetView topLeftCell="A16" zoomScale="130" zoomScaleNormal="130" workbookViewId="0">
      <selection activeCell="B5" sqref="B5"/>
    </sheetView>
  </sheetViews>
  <sheetFormatPr defaultRowHeight="21" x14ac:dyDescent="0.35"/>
  <cols>
    <col min="1" max="1" width="70.7109375" style="1" bestFit="1" customWidth="1"/>
    <col min="2" max="2" width="36.5703125" style="1" bestFit="1" customWidth="1"/>
    <col min="3" max="3" width="22.5703125" style="1" bestFit="1" customWidth="1"/>
    <col min="4" max="4" width="11.5703125" style="1" bestFit="1" customWidth="1"/>
    <col min="5" max="16384" width="9.140625" style="1"/>
  </cols>
  <sheetData>
    <row r="1" spans="1:4" x14ac:dyDescent="0.35">
      <c r="A1" s="1" t="s">
        <v>0</v>
      </c>
    </row>
    <row r="2" spans="1:4" x14ac:dyDescent="0.35">
      <c r="A2" s="1" t="s">
        <v>1</v>
      </c>
      <c r="B2" s="9">
        <v>15000</v>
      </c>
    </row>
    <row r="3" spans="1:4" x14ac:dyDescent="0.35">
      <c r="A3" s="1" t="s">
        <v>2</v>
      </c>
      <c r="B3" s="2">
        <v>0.06</v>
      </c>
    </row>
    <row r="4" spans="1:4" x14ac:dyDescent="0.35">
      <c r="A4" s="1" t="s">
        <v>3</v>
      </c>
      <c r="B4" s="3">
        <v>2</v>
      </c>
    </row>
    <row r="5" spans="1:4" x14ac:dyDescent="0.35">
      <c r="A5" s="1" t="s">
        <v>0</v>
      </c>
      <c r="B5" s="4">
        <f>+B2*B3*B4</f>
        <v>1800</v>
      </c>
      <c r="D5" s="4">
        <f>+B2+B5</f>
        <v>16800</v>
      </c>
    </row>
    <row r="7" spans="1:4" x14ac:dyDescent="0.35">
      <c r="A7" s="1" t="s">
        <v>4</v>
      </c>
    </row>
    <row r="8" spans="1:4" ht="24" x14ac:dyDescent="0.45">
      <c r="A8" s="1" t="s">
        <v>8</v>
      </c>
    </row>
    <row r="9" spans="1:4" x14ac:dyDescent="0.35">
      <c r="A9" s="1" t="s">
        <v>117</v>
      </c>
    </row>
    <row r="11" spans="1:4" ht="24.75" thickBot="1" x14ac:dyDescent="0.5">
      <c r="A11" s="7" t="s">
        <v>118</v>
      </c>
    </row>
    <row r="12" spans="1:4" ht="24.75" thickBot="1" x14ac:dyDescent="0.5">
      <c r="A12" s="43" t="s">
        <v>119</v>
      </c>
      <c r="B12" s="1" t="s">
        <v>5</v>
      </c>
    </row>
    <row r="14" spans="1:4" x14ac:dyDescent="0.35">
      <c r="A14" s="1" t="s">
        <v>1</v>
      </c>
      <c r="B14" s="9">
        <f>+B2</f>
        <v>15000</v>
      </c>
    </row>
    <row r="15" spans="1:4" x14ac:dyDescent="0.35">
      <c r="A15" s="1" t="s">
        <v>2</v>
      </c>
      <c r="B15" s="2">
        <f>+B3</f>
        <v>0.06</v>
      </c>
    </row>
    <row r="16" spans="1:4" x14ac:dyDescent="0.35">
      <c r="A16" s="1" t="s">
        <v>3</v>
      </c>
      <c r="B16" s="1">
        <f>+B4</f>
        <v>2</v>
      </c>
    </row>
    <row r="17" spans="1:4" x14ac:dyDescent="0.35">
      <c r="A17" s="1" t="s">
        <v>6</v>
      </c>
      <c r="B17" s="1">
        <f>+B14*(1+B15*B16)</f>
        <v>16800</v>
      </c>
      <c r="C17" s="1">
        <f>+B17-B14</f>
        <v>1800</v>
      </c>
    </row>
    <row r="19" spans="1:4" ht="24.75" thickBot="1" x14ac:dyDescent="0.5">
      <c r="A19" s="7" t="s">
        <v>120</v>
      </c>
    </row>
    <row r="20" spans="1:4" ht="24.75" x14ac:dyDescent="0.45">
      <c r="A20" s="7" t="s">
        <v>121</v>
      </c>
      <c r="B20" s="44">
        <v>1</v>
      </c>
      <c r="C20" s="48" t="s">
        <v>124</v>
      </c>
    </row>
    <row r="21" spans="1:4" x14ac:dyDescent="0.35">
      <c r="B21" s="45" t="s">
        <v>122</v>
      </c>
      <c r="C21" s="49"/>
    </row>
    <row r="22" spans="1:4" x14ac:dyDescent="0.35">
      <c r="B22" s="46"/>
      <c r="C22" s="49"/>
    </row>
    <row r="23" spans="1:4" ht="24" thickBot="1" x14ac:dyDescent="0.4">
      <c r="B23" s="47" t="s">
        <v>123</v>
      </c>
      <c r="C23" s="50"/>
    </row>
    <row r="25" spans="1:4" x14ac:dyDescent="0.35">
      <c r="A25" s="1" t="s">
        <v>2</v>
      </c>
      <c r="B25" s="2">
        <f>+B15</f>
        <v>0.06</v>
      </c>
      <c r="C25" s="1">
        <v>0.06</v>
      </c>
      <c r="D25" s="1" t="s">
        <v>9</v>
      </c>
    </row>
    <row r="26" spans="1:4" x14ac:dyDescent="0.35">
      <c r="A26" s="1" t="s">
        <v>3</v>
      </c>
      <c r="B26" s="1">
        <f>+B16</f>
        <v>2</v>
      </c>
    </row>
    <row r="27" spans="1:4" x14ac:dyDescent="0.35">
      <c r="A27" s="1" t="s">
        <v>6</v>
      </c>
      <c r="B27" s="1">
        <f>+B17</f>
        <v>16800</v>
      </c>
    </row>
    <row r="29" spans="1:4" x14ac:dyDescent="0.35">
      <c r="A29" s="1" t="s">
        <v>10</v>
      </c>
      <c r="B29" s="1">
        <f>+B27*(1/(1+B25*B26))</f>
        <v>14999.999999999998</v>
      </c>
    </row>
    <row r="30" spans="1:4" x14ac:dyDescent="0.35">
      <c r="A30" s="1" t="s">
        <v>10</v>
      </c>
      <c r="B30" s="1">
        <f>+B27*(1+B26*B25)^(-1)</f>
        <v>14999.999999999998</v>
      </c>
    </row>
  </sheetData>
  <mergeCells count="1">
    <mergeCell ref="C20:C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434F-57C5-463C-B98B-95296DDAFDE1}">
  <dimension ref="B1:H35"/>
  <sheetViews>
    <sheetView topLeftCell="B22" zoomScale="130" zoomScaleNormal="130" workbookViewId="0">
      <selection activeCell="C35" sqref="C35"/>
    </sheetView>
  </sheetViews>
  <sheetFormatPr defaultRowHeight="21" x14ac:dyDescent="0.35"/>
  <cols>
    <col min="1" max="1" width="9.140625" style="1"/>
    <col min="2" max="2" width="33" style="1" bestFit="1" customWidth="1"/>
    <col min="3" max="3" width="27" style="1" customWidth="1"/>
    <col min="4" max="4" width="24.85546875" style="1" bestFit="1" customWidth="1"/>
    <col min="5" max="5" width="26" style="1" bestFit="1" customWidth="1"/>
    <col min="6" max="8" width="18.85546875" style="1" bestFit="1" customWidth="1"/>
    <col min="9" max="16384" width="9.140625" style="1"/>
  </cols>
  <sheetData>
    <row r="1" spans="2:6" ht="24" x14ac:dyDescent="0.45">
      <c r="B1" s="1" t="s">
        <v>125</v>
      </c>
    </row>
    <row r="2" spans="2:6" ht="24" x14ac:dyDescent="0.45">
      <c r="B2" s="1" t="s">
        <v>11</v>
      </c>
      <c r="C2" s="6" t="s">
        <v>12</v>
      </c>
    </row>
    <row r="3" spans="2:6" ht="23.25" x14ac:dyDescent="0.35">
      <c r="B3" s="1" t="s">
        <v>13</v>
      </c>
      <c r="C3" s="6" t="s">
        <v>14</v>
      </c>
      <c r="D3" s="6" t="s">
        <v>17</v>
      </c>
      <c r="E3" s="6" t="s">
        <v>18</v>
      </c>
    </row>
    <row r="4" spans="2:6" ht="23.25" x14ac:dyDescent="0.35">
      <c r="B4" s="1" t="s">
        <v>15</v>
      </c>
      <c r="C4" s="6" t="s">
        <v>16</v>
      </c>
      <c r="E4" s="6" t="s">
        <v>19</v>
      </c>
      <c r="F4" s="6" t="s">
        <v>20</v>
      </c>
    </row>
    <row r="7" spans="2:6" ht="23.25" x14ac:dyDescent="0.35">
      <c r="B7" s="5" t="s">
        <v>48</v>
      </c>
      <c r="C7" s="1" t="s">
        <v>22</v>
      </c>
    </row>
    <row r="9" spans="2:6" x14ac:dyDescent="0.35">
      <c r="B9" s="1" t="s">
        <v>10</v>
      </c>
      <c r="C9" s="9">
        <v>15000</v>
      </c>
    </row>
    <row r="10" spans="2:6" x14ac:dyDescent="0.35">
      <c r="B10" s="1" t="s">
        <v>2</v>
      </c>
      <c r="C10" s="2">
        <v>0.06</v>
      </c>
    </row>
    <row r="11" spans="2:6" x14ac:dyDescent="0.35">
      <c r="B11" s="1" t="s">
        <v>3</v>
      </c>
      <c r="C11" s="1">
        <v>2</v>
      </c>
    </row>
    <row r="12" spans="2:6" x14ac:dyDescent="0.35">
      <c r="B12" s="1" t="s">
        <v>23</v>
      </c>
      <c r="C12" s="1">
        <f>+C9*(1+C10)^C11</f>
        <v>16854.000000000004</v>
      </c>
      <c r="D12" s="1">
        <f>+C12-C9</f>
        <v>1854.0000000000036</v>
      </c>
    </row>
    <row r="14" spans="2:6" ht="23.25" x14ac:dyDescent="0.35">
      <c r="B14" s="6" t="s">
        <v>24</v>
      </c>
      <c r="C14" s="1" t="s">
        <v>25</v>
      </c>
    </row>
    <row r="16" spans="2:6" ht="24" thickBot="1" x14ac:dyDescent="0.4">
      <c r="B16" s="5" t="s">
        <v>49</v>
      </c>
    </row>
    <row r="17" spans="2:8" ht="23.25" x14ac:dyDescent="0.35">
      <c r="B17" s="51" t="s">
        <v>26</v>
      </c>
      <c r="C17" s="52">
        <v>1</v>
      </c>
      <c r="D17" s="53" t="s">
        <v>28</v>
      </c>
      <c r="E17" s="54" t="s">
        <v>29</v>
      </c>
    </row>
    <row r="18" spans="2:8" ht="24" thickBot="1" x14ac:dyDescent="0.4">
      <c r="B18" s="55"/>
      <c r="C18" s="56" t="s">
        <v>27</v>
      </c>
      <c r="D18" s="57" t="s">
        <v>7</v>
      </c>
      <c r="E18" s="58"/>
    </row>
    <row r="22" spans="2:8" x14ac:dyDescent="0.35">
      <c r="B22" s="1" t="s">
        <v>2</v>
      </c>
      <c r="C22" s="2">
        <f>+C10</f>
        <v>0.06</v>
      </c>
    </row>
    <row r="23" spans="2:8" x14ac:dyDescent="0.35">
      <c r="B23" s="1" t="s">
        <v>3</v>
      </c>
      <c r="C23" s="1">
        <f>+C11</f>
        <v>2</v>
      </c>
    </row>
    <row r="24" spans="2:8" x14ac:dyDescent="0.35">
      <c r="B24" s="1" t="s">
        <v>23</v>
      </c>
      <c r="C24" s="1">
        <f>+C12</f>
        <v>16854.000000000004</v>
      </c>
    </row>
    <row r="26" spans="2:8" x14ac:dyDescent="0.35">
      <c r="B26" s="1" t="s">
        <v>10</v>
      </c>
      <c r="C26" s="1">
        <f>+C24*(1/(1+C22)^C23)</f>
        <v>15000.000000000002</v>
      </c>
    </row>
    <row r="28" spans="2:8" x14ac:dyDescent="0.35">
      <c r="B28" s="1" t="s">
        <v>30</v>
      </c>
    </row>
    <row r="30" spans="2:8" x14ac:dyDescent="0.35">
      <c r="B30" s="8" t="s">
        <v>3</v>
      </c>
      <c r="C30" s="1">
        <v>0</v>
      </c>
      <c r="D30" s="1">
        <v>1</v>
      </c>
      <c r="E30" s="1">
        <v>2</v>
      </c>
      <c r="F30" s="1">
        <v>3</v>
      </c>
      <c r="G30" s="1">
        <v>4</v>
      </c>
      <c r="H30" s="1">
        <v>5</v>
      </c>
    </row>
    <row r="31" spans="2:8" x14ac:dyDescent="0.35">
      <c r="B31" s="7">
        <f>SUM(C31:H31)</f>
        <v>10000</v>
      </c>
      <c r="C31" s="1">
        <v>-15000</v>
      </c>
      <c r="D31" s="1">
        <v>-5000</v>
      </c>
      <c r="E31" s="1">
        <v>10000</v>
      </c>
      <c r="F31" s="1">
        <v>12000</v>
      </c>
      <c r="G31" s="1">
        <v>6000</v>
      </c>
      <c r="H31" s="1">
        <v>2000</v>
      </c>
    </row>
    <row r="33" spans="2:8" x14ac:dyDescent="0.35">
      <c r="B33" s="2">
        <v>0.1</v>
      </c>
      <c r="C33" s="1">
        <f t="shared" ref="C33:H33" si="0">+C31/((1+$B$33)^C30)</f>
        <v>-15000</v>
      </c>
      <c r="D33" s="1">
        <f t="shared" si="0"/>
        <v>-4545.454545454545</v>
      </c>
      <c r="E33" s="1">
        <f>+E31/((1+$B$33)^E30)</f>
        <v>8264.4628099173533</v>
      </c>
      <c r="F33" s="1">
        <f t="shared" si="0"/>
        <v>9015.77761081893</v>
      </c>
      <c r="G33" s="1">
        <f t="shared" si="0"/>
        <v>4098.0807321904231</v>
      </c>
      <c r="H33" s="1">
        <f t="shared" si="0"/>
        <v>1241.8426461183099</v>
      </c>
    </row>
    <row r="35" spans="2:8" x14ac:dyDescent="0.35">
      <c r="B35" s="9">
        <f>SUM(C33:H33)</f>
        <v>3074.7092535904721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CF0E-D6AF-46BC-9BA0-B0A316D8BC87}">
  <dimension ref="A1:E46"/>
  <sheetViews>
    <sheetView tabSelected="1" topLeftCell="A32" zoomScale="130" zoomScaleNormal="130" workbookViewId="0">
      <selection activeCell="B45" sqref="B45"/>
    </sheetView>
  </sheetViews>
  <sheetFormatPr defaultRowHeight="21" x14ac:dyDescent="0.35"/>
  <cols>
    <col min="1" max="1" width="43" style="1" bestFit="1" customWidth="1"/>
    <col min="2" max="2" width="56.7109375" style="1" bestFit="1" customWidth="1"/>
    <col min="3" max="3" width="9.140625" style="1"/>
    <col min="4" max="4" width="22" style="1" customWidth="1"/>
    <col min="5" max="5" width="36.140625" style="1" bestFit="1" customWidth="1"/>
    <col min="6" max="16384" width="9.140625" style="1"/>
  </cols>
  <sheetData>
    <row r="1" spans="1:5" x14ac:dyDescent="0.35">
      <c r="A1" s="60" t="s">
        <v>31</v>
      </c>
      <c r="B1" s="61" t="s">
        <v>32</v>
      </c>
    </row>
    <row r="2" spans="1:5" x14ac:dyDescent="0.35">
      <c r="A2" s="62">
        <v>2</v>
      </c>
      <c r="B2" s="63" t="s">
        <v>33</v>
      </c>
    </row>
    <row r="3" spans="1:5" x14ac:dyDescent="0.35">
      <c r="A3" s="62">
        <v>3</v>
      </c>
      <c r="B3" s="63" t="s">
        <v>34</v>
      </c>
      <c r="E3" s="10" t="s">
        <v>35</v>
      </c>
    </row>
    <row r="4" spans="1:5" x14ac:dyDescent="0.35">
      <c r="A4" s="62">
        <v>4</v>
      </c>
      <c r="B4" s="63" t="s">
        <v>36</v>
      </c>
    </row>
    <row r="5" spans="1:5" x14ac:dyDescent="0.35">
      <c r="A5" s="62">
        <v>12</v>
      </c>
      <c r="B5" s="63" t="s">
        <v>37</v>
      </c>
    </row>
    <row r="6" spans="1:5" x14ac:dyDescent="0.35">
      <c r="A6" s="62">
        <v>52</v>
      </c>
      <c r="B6" s="63" t="s">
        <v>38</v>
      </c>
    </row>
    <row r="7" spans="1:5" x14ac:dyDescent="0.35">
      <c r="A7" s="62">
        <v>365</v>
      </c>
      <c r="B7" s="63" t="s">
        <v>39</v>
      </c>
      <c r="D7" s="1">
        <v>360</v>
      </c>
      <c r="E7" s="1" t="s">
        <v>40</v>
      </c>
    </row>
    <row r="8" spans="1:5" x14ac:dyDescent="0.35">
      <c r="A8" s="62">
        <f>+A7*24</f>
        <v>8760</v>
      </c>
      <c r="B8" s="63" t="s">
        <v>41</v>
      </c>
    </row>
    <row r="9" spans="1:5" x14ac:dyDescent="0.35">
      <c r="A9" s="62">
        <f>+A8*60</f>
        <v>525600</v>
      </c>
      <c r="B9" s="63" t="s">
        <v>42</v>
      </c>
    </row>
    <row r="10" spans="1:5" x14ac:dyDescent="0.35">
      <c r="A10" s="62">
        <f>+A9*60</f>
        <v>31536000</v>
      </c>
      <c r="B10" s="63" t="s">
        <v>43</v>
      </c>
    </row>
    <row r="11" spans="1:5" ht="24" thickBot="1" x14ac:dyDescent="0.4">
      <c r="B11" s="6" t="s">
        <v>21</v>
      </c>
    </row>
    <row r="12" spans="1:5" ht="24" thickBot="1" x14ac:dyDescent="0.4">
      <c r="B12" s="59" t="s">
        <v>44</v>
      </c>
    </row>
    <row r="13" spans="1:5" x14ac:dyDescent="0.35">
      <c r="B13" s="1" t="s">
        <v>1</v>
      </c>
      <c r="C13" s="1">
        <v>15000</v>
      </c>
    </row>
    <row r="14" spans="1:5" x14ac:dyDescent="0.35">
      <c r="A14" s="1" t="s">
        <v>50</v>
      </c>
      <c r="B14" s="1" t="s">
        <v>2</v>
      </c>
      <c r="C14" s="2">
        <v>0.06</v>
      </c>
    </row>
    <row r="15" spans="1:5" x14ac:dyDescent="0.35">
      <c r="B15" s="1" t="s">
        <v>3</v>
      </c>
      <c r="C15" s="1">
        <v>2</v>
      </c>
    </row>
    <row r="16" spans="1:5" x14ac:dyDescent="0.35">
      <c r="B16" s="1" t="s">
        <v>6</v>
      </c>
      <c r="C16" s="1">
        <f>+C13*(1+C14*C15)</f>
        <v>16800</v>
      </c>
      <c r="D16" s="1">
        <f>+C16-C13</f>
        <v>1800</v>
      </c>
    </row>
    <row r="17" spans="1:4" x14ac:dyDescent="0.35">
      <c r="B17" s="5"/>
    </row>
    <row r="19" spans="1:4" x14ac:dyDescent="0.35">
      <c r="B19" s="1" t="s">
        <v>10</v>
      </c>
      <c r="C19" s="1">
        <v>15000</v>
      </c>
    </row>
    <row r="20" spans="1:4" x14ac:dyDescent="0.35">
      <c r="A20" s="1" t="s">
        <v>51</v>
      </c>
      <c r="B20" s="1" t="s">
        <v>2</v>
      </c>
      <c r="C20" s="2">
        <v>0.06</v>
      </c>
    </row>
    <row r="21" spans="1:4" x14ac:dyDescent="0.35">
      <c r="B21" s="1" t="s">
        <v>3</v>
      </c>
      <c r="C21" s="1">
        <v>2</v>
      </c>
    </row>
    <row r="22" spans="1:4" x14ac:dyDescent="0.35">
      <c r="B22" s="1" t="s">
        <v>23</v>
      </c>
      <c r="C22" s="1">
        <f>+C19*(1+C20)^C21</f>
        <v>16854.000000000004</v>
      </c>
      <c r="D22" s="9">
        <f>+C22-C19</f>
        <v>1854.0000000000036</v>
      </c>
    </row>
    <row r="24" spans="1:4" x14ac:dyDescent="0.35">
      <c r="A24" s="8" t="s">
        <v>45</v>
      </c>
      <c r="B24" s="1">
        <v>31536000</v>
      </c>
    </row>
    <row r="25" spans="1:4" x14ac:dyDescent="0.35">
      <c r="A25" s="1" t="s">
        <v>52</v>
      </c>
      <c r="B25" s="1" t="s">
        <v>23</v>
      </c>
      <c r="C25" s="1">
        <f>C19*(1+C20/B24)^(C21*B24)</f>
        <v>16912.452653032738</v>
      </c>
      <c r="D25" s="64">
        <f>+C25-C19</f>
        <v>1912.4526530327385</v>
      </c>
    </row>
    <row r="27" spans="1:4" x14ac:dyDescent="0.35">
      <c r="B27" s="1" t="s">
        <v>46</v>
      </c>
    </row>
    <row r="28" spans="1:4" ht="21.75" thickBot="1" x14ac:dyDescent="0.4"/>
    <row r="29" spans="1:4" ht="24" thickBot="1" x14ac:dyDescent="0.4">
      <c r="B29" s="59" t="s">
        <v>47</v>
      </c>
      <c r="C29" s="67" t="s">
        <v>127</v>
      </c>
      <c r="D29" s="66" t="s">
        <v>126</v>
      </c>
    </row>
    <row r="31" spans="1:4" x14ac:dyDescent="0.35">
      <c r="B31" s="1" t="s">
        <v>10</v>
      </c>
      <c r="C31" s="1">
        <v>15000</v>
      </c>
    </row>
    <row r="32" spans="1:4" x14ac:dyDescent="0.35">
      <c r="B32" s="1" t="s">
        <v>2</v>
      </c>
      <c r="C32" s="2">
        <v>0.06</v>
      </c>
    </row>
    <row r="33" spans="1:4" x14ac:dyDescent="0.35">
      <c r="B33" s="1" t="s">
        <v>3</v>
      </c>
      <c r="C33" s="1">
        <v>2</v>
      </c>
    </row>
    <row r="34" spans="1:4" x14ac:dyDescent="0.35">
      <c r="B34" s="1" t="s">
        <v>23</v>
      </c>
      <c r="C34" s="1">
        <f>C31*EXP(C32*C33)</f>
        <v>16912.452773690635</v>
      </c>
      <c r="D34" s="65">
        <f>+C34-C31</f>
        <v>1912.4527736906348</v>
      </c>
    </row>
    <row r="36" spans="1:4" x14ac:dyDescent="0.35">
      <c r="A36" s="1" t="s">
        <v>53</v>
      </c>
    </row>
    <row r="37" spans="1:4" ht="24" thickBot="1" x14ac:dyDescent="0.4">
      <c r="B37" s="7" t="s">
        <v>54</v>
      </c>
    </row>
    <row r="38" spans="1:4" ht="24" thickBot="1" x14ac:dyDescent="0.4">
      <c r="A38" s="1" t="s">
        <v>56</v>
      </c>
      <c r="B38" s="43" t="s">
        <v>55</v>
      </c>
    </row>
    <row r="40" spans="1:4" x14ac:dyDescent="0.35">
      <c r="A40" s="1" t="s">
        <v>57</v>
      </c>
      <c r="B40" s="14">
        <v>0.08</v>
      </c>
    </row>
    <row r="41" spans="1:4" x14ac:dyDescent="0.35">
      <c r="A41" s="1" t="s">
        <v>31</v>
      </c>
      <c r="B41" s="11">
        <v>52</v>
      </c>
    </row>
    <row r="42" spans="1:4" x14ac:dyDescent="0.35">
      <c r="A42" s="1" t="s">
        <v>58</v>
      </c>
      <c r="B42" s="13">
        <f>((1+B40/B41)^B41)-1</f>
        <v>8.3220474196711303E-2</v>
      </c>
    </row>
    <row r="45" spans="1:4" x14ac:dyDescent="0.35">
      <c r="A45" s="1" t="s">
        <v>59</v>
      </c>
      <c r="B45" s="7" t="s">
        <v>7</v>
      </c>
    </row>
    <row r="46" spans="1:4" x14ac:dyDescent="0.35">
      <c r="B46" s="12">
        <f>(2.718283^B40)-1</f>
        <v>8.3287105025461328E-2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294E-0336-4F7D-95EB-30A65731E403}">
  <dimension ref="A1:G54"/>
  <sheetViews>
    <sheetView zoomScale="150" zoomScaleNormal="150" workbookViewId="0">
      <selection activeCell="D54" sqref="D54"/>
    </sheetView>
  </sheetViews>
  <sheetFormatPr defaultRowHeight="23.25" x14ac:dyDescent="0.35"/>
  <cols>
    <col min="1" max="1" width="20.28515625" style="15" customWidth="1"/>
    <col min="2" max="2" width="20.42578125" style="15" bestFit="1" customWidth="1"/>
    <col min="3" max="3" width="20.42578125" style="15" customWidth="1"/>
    <col min="4" max="4" width="22.42578125" style="15" customWidth="1"/>
    <col min="5" max="6" width="12.42578125" style="15" bestFit="1" customWidth="1"/>
    <col min="7" max="7" width="4" style="15" bestFit="1" customWidth="1"/>
    <col min="8" max="16384" width="9.140625" style="15"/>
  </cols>
  <sheetData>
    <row r="1" spans="1:7" x14ac:dyDescent="0.35">
      <c r="A1" s="15" t="s">
        <v>63</v>
      </c>
      <c r="B1" s="16">
        <v>0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</row>
    <row r="2" spans="1:7" x14ac:dyDescent="0.35">
      <c r="A2" s="15" t="s">
        <v>62</v>
      </c>
    </row>
    <row r="3" spans="1:7" x14ac:dyDescent="0.35">
      <c r="A3" s="15" t="s">
        <v>61</v>
      </c>
      <c r="B3" s="16" t="s">
        <v>64</v>
      </c>
      <c r="C3" s="16" t="s">
        <v>64</v>
      </c>
      <c r="D3" s="16" t="s">
        <v>64</v>
      </c>
      <c r="E3" s="16" t="s">
        <v>64</v>
      </c>
      <c r="F3" s="16" t="s">
        <v>64</v>
      </c>
      <c r="G3" s="16" t="s">
        <v>64</v>
      </c>
    </row>
    <row r="4" spans="1:7" x14ac:dyDescent="0.35">
      <c r="A4" s="15" t="s">
        <v>60</v>
      </c>
    </row>
    <row r="6" spans="1:7" ht="26.25" x14ac:dyDescent="0.35">
      <c r="A6" s="15" t="s">
        <v>65</v>
      </c>
      <c r="B6" s="15" t="s">
        <v>71</v>
      </c>
      <c r="C6" s="15" t="s">
        <v>72</v>
      </c>
      <c r="D6" s="15" t="s">
        <v>73</v>
      </c>
      <c r="E6" s="15" t="s">
        <v>74</v>
      </c>
      <c r="F6" s="15" t="s">
        <v>75</v>
      </c>
      <c r="G6" s="15" t="s">
        <v>64</v>
      </c>
    </row>
    <row r="7" spans="1:7" ht="26.25" x14ac:dyDescent="0.35">
      <c r="A7" s="17" t="s">
        <v>66</v>
      </c>
      <c r="B7" s="18" t="s">
        <v>76</v>
      </c>
      <c r="C7" s="18" t="s">
        <v>77</v>
      </c>
      <c r="D7" s="18" t="s">
        <v>78</v>
      </c>
      <c r="E7" s="18" t="s">
        <v>79</v>
      </c>
      <c r="F7" s="18" t="s">
        <v>80</v>
      </c>
      <c r="G7" s="15" t="s">
        <v>67</v>
      </c>
    </row>
    <row r="9" spans="1:7" x14ac:dyDescent="0.35">
      <c r="A9" s="15" t="s">
        <v>68</v>
      </c>
      <c r="B9" s="15" t="s">
        <v>69</v>
      </c>
    </row>
    <row r="12" spans="1:7" x14ac:dyDescent="0.35">
      <c r="A12" s="18" t="s">
        <v>70</v>
      </c>
    </row>
    <row r="14" spans="1:7" x14ac:dyDescent="0.35">
      <c r="B14" s="40" t="s">
        <v>81</v>
      </c>
    </row>
    <row r="15" spans="1:7" x14ac:dyDescent="0.35">
      <c r="B15" s="41" t="s">
        <v>82</v>
      </c>
    </row>
    <row r="17" spans="1:4" ht="26.25" x14ac:dyDescent="0.35">
      <c r="A17" s="18" t="s">
        <v>95</v>
      </c>
    </row>
    <row r="18" spans="1:4" ht="26.25" x14ac:dyDescent="0.35">
      <c r="A18" s="18" t="s">
        <v>96</v>
      </c>
      <c r="D18" s="18" t="s">
        <v>97</v>
      </c>
    </row>
    <row r="21" spans="1:4" x14ac:dyDescent="0.35">
      <c r="A21" s="15" t="s">
        <v>64</v>
      </c>
      <c r="B21" s="15">
        <v>500</v>
      </c>
    </row>
    <row r="22" spans="1:4" x14ac:dyDescent="0.35">
      <c r="A22" s="15" t="s">
        <v>57</v>
      </c>
      <c r="B22" s="19">
        <v>0.05</v>
      </c>
    </row>
    <row r="23" spans="1:4" x14ac:dyDescent="0.35">
      <c r="A23" s="15" t="s">
        <v>83</v>
      </c>
      <c r="B23" s="15">
        <v>22</v>
      </c>
    </row>
    <row r="25" spans="1:4" x14ac:dyDescent="0.35">
      <c r="A25" s="15" t="s">
        <v>65</v>
      </c>
      <c r="B25" s="20">
        <f>B21*(((1+B22)^B23)-1)/B22</f>
        <v>19252.607199217236</v>
      </c>
    </row>
    <row r="28" spans="1:4" x14ac:dyDescent="0.35">
      <c r="A28" s="15" t="s">
        <v>84</v>
      </c>
      <c r="B28" s="15">
        <v>20000</v>
      </c>
    </row>
    <row r="29" spans="1:4" x14ac:dyDescent="0.35">
      <c r="A29" s="15" t="s">
        <v>57</v>
      </c>
      <c r="B29" s="19">
        <v>0.1</v>
      </c>
    </row>
    <row r="30" spans="1:4" x14ac:dyDescent="0.35">
      <c r="A30" s="15" t="s">
        <v>83</v>
      </c>
      <c r="B30" s="15">
        <v>5</v>
      </c>
    </row>
    <row r="32" spans="1:4" x14ac:dyDescent="0.35">
      <c r="A32" s="15" t="s">
        <v>85</v>
      </c>
      <c r="B32" s="20">
        <f>+B28/B33</f>
        <v>5275.9496158949041</v>
      </c>
      <c r="C32" s="15">
        <f>+B32*B30</f>
        <v>26379.748079474521</v>
      </c>
      <c r="D32" s="15">
        <f>+C32-B28</f>
        <v>6379.7480794745206</v>
      </c>
    </row>
    <row r="33" spans="1:5" x14ac:dyDescent="0.35">
      <c r="B33" s="15">
        <f>(((1+B29)^B30)-1)/(B29*(1+B29)^B30)</f>
        <v>3.7907867694084505</v>
      </c>
    </row>
    <row r="35" spans="1:5" x14ac:dyDescent="0.35">
      <c r="A35" s="15" t="s">
        <v>98</v>
      </c>
      <c r="D35" s="20">
        <v>30000</v>
      </c>
    </row>
    <row r="36" spans="1:5" x14ac:dyDescent="0.35">
      <c r="A36" s="15" t="s">
        <v>99</v>
      </c>
    </row>
    <row r="37" spans="1:5" x14ac:dyDescent="0.35">
      <c r="A37" s="15" t="s">
        <v>100</v>
      </c>
    </row>
    <row r="39" spans="1:5" x14ac:dyDescent="0.35">
      <c r="A39" s="15" t="s">
        <v>101</v>
      </c>
      <c r="C39" s="15" t="s">
        <v>102</v>
      </c>
    </row>
    <row r="40" spans="1:5" x14ac:dyDescent="0.35">
      <c r="A40" s="15" t="s">
        <v>103</v>
      </c>
      <c r="C40" s="15" t="s">
        <v>104</v>
      </c>
    </row>
    <row r="41" spans="1:5" x14ac:dyDescent="0.35">
      <c r="A41" s="15" t="s">
        <v>105</v>
      </c>
      <c r="D41" s="15" t="s">
        <v>110</v>
      </c>
    </row>
    <row r="43" spans="1:5" x14ac:dyDescent="0.35">
      <c r="A43" s="15" t="s">
        <v>106</v>
      </c>
      <c r="B43" s="20">
        <v>30000</v>
      </c>
      <c r="D43" s="15" t="s">
        <v>108</v>
      </c>
    </row>
    <row r="44" spans="1:5" x14ac:dyDescent="0.35">
      <c r="A44" s="15" t="s">
        <v>92</v>
      </c>
      <c r="B44" s="19">
        <v>0.05</v>
      </c>
      <c r="D44" s="15" t="s">
        <v>109</v>
      </c>
      <c r="E44" s="15">
        <f>(1+B44/B46)^(B45*B46)</f>
        <v>1.1614722313334689</v>
      </c>
    </row>
    <row r="45" spans="1:5" x14ac:dyDescent="0.35">
      <c r="A45" s="15" t="s">
        <v>107</v>
      </c>
      <c r="B45" s="15">
        <v>3</v>
      </c>
      <c r="D45" s="15" t="s">
        <v>108</v>
      </c>
    </row>
    <row r="46" spans="1:5" x14ac:dyDescent="0.35">
      <c r="A46" s="15" t="s">
        <v>45</v>
      </c>
      <c r="B46" s="15">
        <v>12</v>
      </c>
      <c r="D46" s="15">
        <f>(E44-1)/((B44/B46)*E44)</f>
        <v>33.365701283740904</v>
      </c>
    </row>
    <row r="47" spans="1:5" x14ac:dyDescent="0.35">
      <c r="C47" s="42" t="s">
        <v>85</v>
      </c>
      <c r="D47" s="20">
        <f>+B43/D46</f>
        <v>899.12691313996118</v>
      </c>
    </row>
    <row r="49" spans="1:5" x14ac:dyDescent="0.35">
      <c r="A49" s="15" t="s">
        <v>111</v>
      </c>
      <c r="B49" s="20">
        <v>20000</v>
      </c>
      <c r="D49" s="15" t="s">
        <v>113</v>
      </c>
    </row>
    <row r="50" spans="1:5" x14ac:dyDescent="0.35">
      <c r="A50" s="15" t="s">
        <v>92</v>
      </c>
      <c r="B50" s="19">
        <v>0.04</v>
      </c>
      <c r="D50" s="15" t="s">
        <v>109</v>
      </c>
      <c r="E50" s="15">
        <f>(1+B50/B52)^(B51*B52)</f>
        <v>1.4859473959783542</v>
      </c>
    </row>
    <row r="51" spans="1:5" x14ac:dyDescent="0.35">
      <c r="A51" s="15" t="s">
        <v>107</v>
      </c>
      <c r="B51" s="15">
        <v>10</v>
      </c>
      <c r="D51" s="15" t="s">
        <v>113</v>
      </c>
    </row>
    <row r="52" spans="1:5" x14ac:dyDescent="0.35">
      <c r="A52" s="15" t="s">
        <v>45</v>
      </c>
      <c r="B52" s="15">
        <v>2</v>
      </c>
      <c r="D52" s="15">
        <f>(E50-1)/(B50/B52)</f>
        <v>24.29736979891771</v>
      </c>
    </row>
    <row r="53" spans="1:5" x14ac:dyDescent="0.35">
      <c r="D53" s="20">
        <f>+B49/D52</f>
        <v>823.13436250580787</v>
      </c>
    </row>
    <row r="54" spans="1:5" x14ac:dyDescent="0.35">
      <c r="A54" s="15" t="s">
        <v>112</v>
      </c>
      <c r="D54" s="20">
        <f>+D53*B51*B52</f>
        <v>16462.687250116156</v>
      </c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DD13-CE06-41DF-9127-7CBDD2B1CB1C}">
  <dimension ref="A1:E40"/>
  <sheetViews>
    <sheetView workbookViewId="0">
      <selection activeCell="B16" sqref="B16"/>
    </sheetView>
  </sheetViews>
  <sheetFormatPr defaultRowHeight="23.25" x14ac:dyDescent="0.35"/>
  <cols>
    <col min="1" max="1" width="26.5703125" style="15" bestFit="1" customWidth="1"/>
    <col min="2" max="2" width="43.140625" style="20" bestFit="1" customWidth="1"/>
    <col min="3" max="3" width="43" style="20" bestFit="1" customWidth="1"/>
    <col min="4" max="4" width="46.5703125" style="15" bestFit="1" customWidth="1"/>
    <col min="5" max="6" width="46.28515625" style="15" bestFit="1" customWidth="1"/>
    <col min="7" max="16384" width="9.140625" style="15"/>
  </cols>
  <sheetData>
    <row r="1" spans="1:5" x14ac:dyDescent="0.35">
      <c r="A1" s="15" t="s">
        <v>86</v>
      </c>
      <c r="B1" s="20" t="s">
        <v>114</v>
      </c>
      <c r="C1" s="20" t="s">
        <v>115</v>
      </c>
      <c r="D1" s="20" t="s">
        <v>88</v>
      </c>
      <c r="E1" s="20" t="s">
        <v>89</v>
      </c>
    </row>
    <row r="2" spans="1:5" x14ac:dyDescent="0.35">
      <c r="A2" s="15">
        <v>0</v>
      </c>
      <c r="B2" s="20">
        <v>-10000</v>
      </c>
      <c r="C2" s="20">
        <v>-10000</v>
      </c>
      <c r="D2" s="20">
        <f>+B2/(1+$B$11)^$A2</f>
        <v>-10000</v>
      </c>
      <c r="E2" s="20">
        <f>+C2/(1+$B$11)^$A2</f>
        <v>-10000</v>
      </c>
    </row>
    <row r="3" spans="1:5" x14ac:dyDescent="0.35">
      <c r="A3" s="15">
        <v>1</v>
      </c>
      <c r="B3" s="20">
        <v>-1000</v>
      </c>
      <c r="C3" s="20">
        <v>2000</v>
      </c>
      <c r="D3" s="20">
        <f>+B3/((1+$B$11)^$A3)</f>
        <v>-909.09090909090901</v>
      </c>
      <c r="E3" s="20">
        <f>+C3/(1+$B$11)^$A3</f>
        <v>1818.181818181818</v>
      </c>
    </row>
    <row r="4" spans="1:5" x14ac:dyDescent="0.35">
      <c r="A4" s="15">
        <v>2</v>
      </c>
      <c r="B4" s="20">
        <v>3000</v>
      </c>
      <c r="C4" s="20">
        <v>2000</v>
      </c>
      <c r="D4" s="20">
        <f>+B4/(1+$B$11)^$A4</f>
        <v>2479.3388429752063</v>
      </c>
      <c r="E4" s="20">
        <f>+C4/(1+$B$11)^$A4</f>
        <v>1652.8925619834708</v>
      </c>
    </row>
    <row r="5" spans="1:5" x14ac:dyDescent="0.35">
      <c r="A5" s="15">
        <v>3</v>
      </c>
      <c r="B5" s="20">
        <v>7000</v>
      </c>
      <c r="C5" s="20">
        <v>6000</v>
      </c>
      <c r="D5" s="20">
        <f>+B5/(1+$B$11)^$A5</f>
        <v>5259.2036063110427</v>
      </c>
      <c r="E5" s="20">
        <f>+C5/(1+$B$11)^$A5</f>
        <v>4507.888805409465</v>
      </c>
    </row>
    <row r="6" spans="1:5" x14ac:dyDescent="0.35">
      <c r="A6" s="15">
        <v>4</v>
      </c>
      <c r="B6" s="20">
        <v>3000</v>
      </c>
      <c r="C6" s="20">
        <v>2000</v>
      </c>
      <c r="D6" s="20">
        <f>+B6/(1+$B$11)^$A6</f>
        <v>2049.0403660952115</v>
      </c>
      <c r="E6" s="20">
        <f>+C6/(1+$B$11)^$A6</f>
        <v>1366.026910730141</v>
      </c>
    </row>
    <row r="7" spans="1:5" x14ac:dyDescent="0.35">
      <c r="A7" s="15">
        <v>5</v>
      </c>
      <c r="B7" s="20">
        <v>2000</v>
      </c>
      <c r="C7" s="20">
        <v>2000</v>
      </c>
      <c r="D7" s="20">
        <f>+B7/(1+$B$11)^$A7</f>
        <v>1241.8426461183099</v>
      </c>
      <c r="E7" s="20">
        <f>+C7/(1+$B$11)^$A7</f>
        <v>1241.8426461183099</v>
      </c>
    </row>
    <row r="8" spans="1:5" x14ac:dyDescent="0.35">
      <c r="D8" s="20"/>
      <c r="E8" s="20"/>
    </row>
    <row r="9" spans="1:5" x14ac:dyDescent="0.35">
      <c r="B9" s="20">
        <f>SUM(B2:B8)</f>
        <v>4000</v>
      </c>
      <c r="C9" s="20">
        <f>SUM(C2:C8)</f>
        <v>4000</v>
      </c>
      <c r="D9" s="21">
        <f>SUM(D2:D8)</f>
        <v>120.33455240886269</v>
      </c>
      <c r="E9" s="21">
        <f>SUM(E2:E8)</f>
        <v>586.83274242320476</v>
      </c>
    </row>
    <row r="11" spans="1:5" x14ac:dyDescent="0.35">
      <c r="A11" s="15" t="s">
        <v>87</v>
      </c>
      <c r="B11" s="22">
        <v>0.1</v>
      </c>
      <c r="D11" s="33"/>
      <c r="E11" s="33"/>
    </row>
    <row r="12" spans="1:5" x14ac:dyDescent="0.35">
      <c r="B12" s="34">
        <f>NPV(B11,B3:B7)+B2</f>
        <v>120.33455240885996</v>
      </c>
      <c r="C12" s="34">
        <f>NPV(B11,C3:C7)+C2</f>
        <v>586.83274242320476</v>
      </c>
    </row>
    <row r="14" spans="1:5" ht="24" thickBot="1" x14ac:dyDescent="0.4"/>
    <row r="15" spans="1:5" ht="24" thickBot="1" x14ac:dyDescent="0.4">
      <c r="A15" s="23" t="s">
        <v>86</v>
      </c>
      <c r="B15" s="24" t="s">
        <v>114</v>
      </c>
      <c r="C15" s="24" t="s">
        <v>115</v>
      </c>
      <c r="D15" s="25" t="s">
        <v>116</v>
      </c>
    </row>
    <row r="16" spans="1:5" x14ac:dyDescent="0.35">
      <c r="A16" s="26">
        <v>0</v>
      </c>
      <c r="B16" s="27">
        <v>-12000</v>
      </c>
      <c r="C16" s="27">
        <v>-10000</v>
      </c>
      <c r="D16" s="27">
        <v>-10000</v>
      </c>
    </row>
    <row r="17" spans="1:4" x14ac:dyDescent="0.35">
      <c r="A17" s="28">
        <v>1</v>
      </c>
      <c r="B17" s="29">
        <v>-2000</v>
      </c>
      <c r="C17" s="29">
        <v>-2000</v>
      </c>
      <c r="D17" s="29">
        <v>-3000</v>
      </c>
    </row>
    <row r="18" spans="1:4" x14ac:dyDescent="0.35">
      <c r="A18" s="28">
        <v>2</v>
      </c>
      <c r="B18" s="29">
        <v>5000</v>
      </c>
      <c r="C18" s="29">
        <v>-1000</v>
      </c>
      <c r="D18" s="29">
        <v>-2000</v>
      </c>
    </row>
    <row r="19" spans="1:4" x14ac:dyDescent="0.35">
      <c r="A19" s="28">
        <v>3</v>
      </c>
      <c r="B19" s="29">
        <v>6000</v>
      </c>
      <c r="C19" s="29">
        <v>5000</v>
      </c>
      <c r="D19" s="29">
        <v>15000</v>
      </c>
    </row>
    <row r="20" spans="1:4" x14ac:dyDescent="0.35">
      <c r="A20" s="28">
        <v>4</v>
      </c>
      <c r="B20" s="29">
        <v>7000</v>
      </c>
      <c r="C20" s="29">
        <v>7000</v>
      </c>
      <c r="D20" s="29">
        <v>3000</v>
      </c>
    </row>
    <row r="21" spans="1:4" x14ac:dyDescent="0.35">
      <c r="A21" s="28">
        <v>5</v>
      </c>
      <c r="B21" s="29">
        <v>1000</v>
      </c>
      <c r="C21" s="29">
        <v>6000</v>
      </c>
      <c r="D21" s="29">
        <v>2000</v>
      </c>
    </row>
    <row r="22" spans="1:4" ht="24" thickBot="1" x14ac:dyDescent="0.4">
      <c r="D22" s="20"/>
    </row>
    <row r="23" spans="1:4" ht="24" thickBot="1" x14ac:dyDescent="0.4">
      <c r="B23" s="30">
        <f>SUM(B16:B22)</f>
        <v>5000</v>
      </c>
      <c r="C23" s="31">
        <f>SUM(C16:C22)</f>
        <v>5000</v>
      </c>
      <c r="D23" s="32">
        <f>SUM(D16:D22)</f>
        <v>5000</v>
      </c>
    </row>
    <row r="25" spans="1:4" x14ac:dyDescent="0.35">
      <c r="A25" s="35" t="s">
        <v>93</v>
      </c>
      <c r="B25" s="36">
        <v>4</v>
      </c>
      <c r="C25" s="36">
        <v>5</v>
      </c>
      <c r="D25" s="36">
        <v>3</v>
      </c>
    </row>
    <row r="27" spans="1:4" x14ac:dyDescent="0.35">
      <c r="B27" s="20" t="s">
        <v>90</v>
      </c>
      <c r="C27" s="20" t="s">
        <v>91</v>
      </c>
    </row>
    <row r="29" spans="1:4" x14ac:dyDescent="0.35">
      <c r="A29" s="38" t="s">
        <v>92</v>
      </c>
      <c r="B29" s="39">
        <v>0.08</v>
      </c>
    </row>
    <row r="31" spans="1:4" x14ac:dyDescent="0.35">
      <c r="A31" s="20" t="s">
        <v>90</v>
      </c>
      <c r="B31" s="20">
        <f>B16/(1+$B$29)^$A16</f>
        <v>-12000</v>
      </c>
      <c r="C31" s="20">
        <f>C16/(1+$B$29)^$A16</f>
        <v>-10000</v>
      </c>
      <c r="D31" s="20">
        <f>D16/(1+$B$29)^$A16</f>
        <v>-10000</v>
      </c>
    </row>
    <row r="32" spans="1:4" x14ac:dyDescent="0.35">
      <c r="B32" s="20">
        <f t="shared" ref="B32:D36" si="0">B17/(1+$B$29)^$A17</f>
        <v>-1851.8518518518517</v>
      </c>
      <c r="C32" s="20">
        <f t="shared" si="0"/>
        <v>-1851.8518518518517</v>
      </c>
      <c r="D32" s="20">
        <f t="shared" si="0"/>
        <v>-2777.7777777777774</v>
      </c>
    </row>
    <row r="33" spans="1:4" x14ac:dyDescent="0.35">
      <c r="B33" s="20">
        <f t="shared" si="0"/>
        <v>4286.694101508916</v>
      </c>
      <c r="C33" s="20">
        <f t="shared" si="0"/>
        <v>-857.33882030178324</v>
      </c>
      <c r="D33" s="20">
        <f t="shared" si="0"/>
        <v>-1714.6776406035665</v>
      </c>
    </row>
    <row r="34" spans="1:4" x14ac:dyDescent="0.35">
      <c r="B34" s="20">
        <f t="shared" si="0"/>
        <v>4762.9934461210178</v>
      </c>
      <c r="C34" s="20">
        <f t="shared" si="0"/>
        <v>3969.1612051008478</v>
      </c>
      <c r="D34" s="20">
        <f t="shared" si="0"/>
        <v>11907.483615302544</v>
      </c>
    </row>
    <row r="35" spans="1:4" x14ac:dyDescent="0.35">
      <c r="B35" s="20">
        <f t="shared" si="0"/>
        <v>5145.2089695751729</v>
      </c>
      <c r="C35" s="20">
        <f t="shared" si="0"/>
        <v>5145.2089695751729</v>
      </c>
      <c r="D35" s="20">
        <f t="shared" si="0"/>
        <v>2205.0895583893598</v>
      </c>
    </row>
    <row r="36" spans="1:4" x14ac:dyDescent="0.35">
      <c r="B36" s="20">
        <f t="shared" si="0"/>
        <v>680.58319703375298</v>
      </c>
      <c r="C36" s="20">
        <f t="shared" si="0"/>
        <v>4083.4991822025181</v>
      </c>
      <c r="D36" s="20">
        <f t="shared" si="0"/>
        <v>1361.166394067506</v>
      </c>
    </row>
    <row r="37" spans="1:4" x14ac:dyDescent="0.35">
      <c r="D37" s="20"/>
    </row>
    <row r="38" spans="1:4" x14ac:dyDescent="0.35">
      <c r="A38" s="37" t="s">
        <v>90</v>
      </c>
      <c r="B38" s="37">
        <f>SUM(B31:B37)</f>
        <v>1023.6278623870074</v>
      </c>
      <c r="C38" s="37">
        <f>SUM(C31:C37)</f>
        <v>488.67868472490363</v>
      </c>
      <c r="D38" s="37">
        <f>SUM(D31:D37)</f>
        <v>981.28414937806679</v>
      </c>
    </row>
    <row r="40" spans="1:4" x14ac:dyDescent="0.35">
      <c r="A40" s="37" t="s">
        <v>94</v>
      </c>
      <c r="B40" s="37">
        <f>IRR(B16:B21)</f>
        <v>0.10590835568408652</v>
      </c>
      <c r="C40" s="37">
        <f>IRR(C16:C21)</f>
        <v>9.0989870317439436E-2</v>
      </c>
      <c r="D40" s="37">
        <f>IRR(D16:D21)</f>
        <v>0.10475330973937713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ΑΠΛΟΣ ΕΚΤΟΚΙΣΜΟΣ</vt:lpstr>
      <vt:lpstr>ΑΝΑΤΟΚΙΣΜΟΣ</vt:lpstr>
      <vt:lpstr>Μ ΠΕΡΙΟΔΟΙ ΔΙΑΡΚΗΣ</vt:lpstr>
      <vt:lpstr>ΡΑΝΤΕΣ</vt:lpstr>
      <vt:lpstr>ΚΠΑ-ΕΡΑ, NPV-IRR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Liapis</dc:creator>
  <cp:lastModifiedBy>Kostas Liapis</cp:lastModifiedBy>
  <dcterms:created xsi:type="dcterms:W3CDTF">2020-03-24T07:32:48Z</dcterms:created>
  <dcterms:modified xsi:type="dcterms:W3CDTF">2021-03-22T09:46:10Z</dcterms:modified>
</cp:coreProperties>
</file>