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13_ncr:1_{C6E65E8F-A9CA-CF46-AF04-230731706D6A}" xr6:coauthVersionLast="47" xr6:coauthVersionMax="47" xr10:uidLastSave="{00000000-0000-0000-0000-000000000000}"/>
  <bookViews>
    <workbookView xWindow="0" yWindow="780" windowWidth="34200" windowHeight="19720" xr2:uid="{39C3DC92-16E1-EF48-B4DA-646944E348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3" i="1"/>
  <c r="M25" i="1"/>
  <c r="F29" i="1"/>
  <c r="F30" i="1" s="1"/>
  <c r="B12" i="1"/>
  <c r="B13" i="1" s="1"/>
  <c r="B14" i="1" s="1"/>
  <c r="B15" i="1" s="1"/>
  <c r="B16" i="1" s="1"/>
  <c r="B17" i="1" s="1"/>
  <c r="B18" i="1" s="1"/>
  <c r="B19" i="1" s="1"/>
  <c r="B20" i="1" s="1"/>
  <c r="G14" i="1"/>
  <c r="G15" i="1" s="1"/>
  <c r="G16" i="1" s="1"/>
  <c r="G17" i="1" s="1"/>
  <c r="G18" i="1" s="1"/>
  <c r="G19" i="1" s="1"/>
  <c r="G20" i="1" s="1"/>
  <c r="G21" i="1" s="1"/>
  <c r="C12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B5" i="1"/>
  <c r="N11" i="1" l="1"/>
  <c r="H15" i="1"/>
  <c r="H16" i="1" s="1"/>
  <c r="F31" i="1"/>
  <c r="F32" i="1" s="1"/>
  <c r="B21" i="1"/>
  <c r="E22" i="1"/>
  <c r="F14" i="1" s="1"/>
  <c r="I14" i="1" s="1"/>
  <c r="M12" i="1"/>
  <c r="M13" i="1" s="1"/>
  <c r="M14" i="1" s="1"/>
  <c r="M26" i="1"/>
  <c r="M27" i="1" s="1"/>
  <c r="M28" i="1" s="1"/>
  <c r="H17" i="1"/>
  <c r="C13" i="1"/>
  <c r="C14" i="1" s="1"/>
  <c r="C15" i="1" s="1"/>
  <c r="C16" i="1" s="1"/>
  <c r="C17" i="1" s="1"/>
  <c r="C18" i="1" s="1"/>
  <c r="C19" i="1" s="1"/>
  <c r="C20" i="1" s="1"/>
  <c r="C21" i="1" s="1"/>
  <c r="N12" i="1" l="1"/>
  <c r="N13" i="1" s="1"/>
  <c r="N14" i="1" s="1"/>
  <c r="N25" i="1"/>
  <c r="G27" i="1"/>
  <c r="F27" i="1"/>
  <c r="I28" i="1"/>
  <c r="J15" i="1"/>
  <c r="K15" i="1"/>
  <c r="H18" i="1"/>
  <c r="N26" i="1" l="1"/>
  <c r="N27" i="1" s="1"/>
  <c r="N28" i="1" s="1"/>
  <c r="L29" i="1"/>
  <c r="L30" i="1"/>
  <c r="J16" i="1"/>
  <c r="J17" i="1" s="1"/>
  <c r="J18" i="1" s="1"/>
  <c r="J19" i="1" s="1"/>
  <c r="J20" i="1" s="1"/>
  <c r="J21" i="1" s="1"/>
  <c r="L15" i="1"/>
  <c r="M15" i="1" s="1"/>
  <c r="L31" i="1"/>
  <c r="K29" i="1"/>
  <c r="I15" i="1"/>
  <c r="L32" i="1"/>
  <c r="H19" i="1"/>
  <c r="L33" i="1" s="1"/>
  <c r="N29" i="1" l="1"/>
  <c r="N30" i="1" s="1"/>
  <c r="N31" i="1" s="1"/>
  <c r="N32" i="1" s="1"/>
  <c r="N33" i="1" s="1"/>
  <c r="N15" i="1"/>
  <c r="I16" i="1"/>
  <c r="K17" i="1" s="1"/>
  <c r="L17" i="1" s="1"/>
  <c r="K16" i="1"/>
  <c r="L16" i="1" s="1"/>
  <c r="M16" i="1" s="1"/>
  <c r="J29" i="1"/>
  <c r="I29" i="1" s="1"/>
  <c r="K30" i="1" s="1"/>
  <c r="M29" i="1"/>
  <c r="M30" i="1" s="1"/>
  <c r="M31" i="1" s="1"/>
  <c r="M32" i="1" s="1"/>
  <c r="M33" i="1" s="1"/>
  <c r="I17" i="1"/>
  <c r="H20" i="1"/>
  <c r="L34" i="1" s="1"/>
  <c r="N16" i="1" l="1"/>
  <c r="N17" i="1" s="1"/>
  <c r="N34" i="1"/>
  <c r="M34" i="1"/>
  <c r="M17" i="1"/>
  <c r="J30" i="1"/>
  <c r="I30" i="1" s="1"/>
  <c r="H21" i="1"/>
  <c r="L35" i="1" s="1"/>
  <c r="M35" i="1" s="1"/>
  <c r="I18" i="1"/>
  <c r="K18" i="1"/>
  <c r="L18" i="1" s="1"/>
  <c r="N35" i="1" l="1"/>
  <c r="N37" i="1"/>
  <c r="M18" i="1"/>
  <c r="N18" i="1"/>
  <c r="K31" i="1"/>
  <c r="J31" i="1" s="1"/>
  <c r="I31" i="1" s="1"/>
  <c r="I19" i="1"/>
  <c r="K19" i="1"/>
  <c r="L19" i="1" s="1"/>
  <c r="M19" i="1" s="1"/>
  <c r="N19" i="1" l="1"/>
  <c r="K32" i="1"/>
  <c r="J32" i="1" s="1"/>
  <c r="I32" i="1"/>
  <c r="I20" i="1"/>
  <c r="K20" i="1"/>
  <c r="L20" i="1" s="1"/>
  <c r="M20" i="1" s="1"/>
  <c r="N20" i="1" l="1"/>
  <c r="K33" i="1"/>
  <c r="J33" i="1" s="1"/>
  <c r="I33" i="1" s="1"/>
  <c r="K34" i="1" s="1"/>
  <c r="J34" i="1" s="1"/>
  <c r="I34" i="1" s="1"/>
  <c r="I21" i="1"/>
  <c r="K21" i="1"/>
  <c r="L21" i="1" s="1"/>
  <c r="M21" i="1" s="1"/>
  <c r="N21" i="1" l="1"/>
  <c r="N23" i="1"/>
  <c r="K35" i="1"/>
  <c r="J35" i="1" s="1"/>
  <c r="I35" i="1" s="1"/>
</calcChain>
</file>

<file path=xl/sharedStrings.xml><?xml version="1.0" encoding="utf-8"?>
<sst xmlns="http://schemas.openxmlformats.org/spreadsheetml/2006/main" count="30" uniqueCount="25">
  <si>
    <t>Αξία Ακινήτου</t>
  </si>
  <si>
    <t>Έτη επένδυσης</t>
  </si>
  <si>
    <t xml:space="preserve">Balloon </t>
  </si>
  <si>
    <t>Ίδια κεφάλαια</t>
  </si>
  <si>
    <t>Δανειακά κεφάλαια</t>
  </si>
  <si>
    <t>Μηνιέα Μσθωτική Απόδοση</t>
  </si>
  <si>
    <t>Ετήσια Μεταβολή Μισθωτικής Απόδοσης</t>
  </si>
  <si>
    <t>Περίοδο χάριτος</t>
  </si>
  <si>
    <t>Αποδόσεις</t>
  </si>
  <si>
    <t>Τόκοι Περιόδου Χάριτος</t>
  </si>
  <si>
    <t>Ίδια Κεφάλαια</t>
  </si>
  <si>
    <t>Δανειακά Κεφάλαια</t>
  </si>
  <si>
    <t>Επιτόκιο Δανεισμού</t>
  </si>
  <si>
    <t>Δάνεια μετά την περίοδο χάριτος</t>
  </si>
  <si>
    <t>Baloon</t>
  </si>
  <si>
    <t>Τόκοι Baloon</t>
  </si>
  <si>
    <t>Δάνειο Εκτός Baloon</t>
  </si>
  <si>
    <t>Χρεολύσιο</t>
  </si>
  <si>
    <t>Τόκοι Δανείου</t>
  </si>
  <si>
    <t>Δόσεις Χρεολυτικού Δανείου + Baloon</t>
  </si>
  <si>
    <t>Τοκοχρεολυτική δόση</t>
  </si>
  <si>
    <t>όρος ράντας</t>
  </si>
  <si>
    <t xml:space="preserve">Αριθμητής </t>
  </si>
  <si>
    <t>Παρανομαστής</t>
  </si>
  <si>
    <t>Σωρευτικές Καθαρές Ταμειακές Ροές επένδυσης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</si>
</sst>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2" fillId="0" borderId="0" xfId="1" applyFont="1"/>
    <xf numFmtId="164" fontId="2" fillId="0" borderId="0" xfId="1" applyNumberFormat="1" applyFont="1"/>
    <xf numFmtId="9" fontId="2" fillId="0" borderId="0" xfId="2" applyFont="1"/>
    <xf numFmtId="164" fontId="2" fillId="2" borderId="0" xfId="1" applyNumberFormat="1" applyFont="1" applyFill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43" fontId="2" fillId="0" borderId="1" xfId="1" applyFont="1" applyBorder="1"/>
    <xf numFmtId="10" fontId="2" fillId="0" borderId="0" xfId="2" applyNumberFormat="1" applyFont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CC4F-3F97-6E41-B383-30AAED5D9651}">
  <dimension ref="A1:N37"/>
  <sheetViews>
    <sheetView tabSelected="1" topLeftCell="A15" zoomScale="120" zoomScaleNormal="120" workbookViewId="0">
      <selection activeCell="E15" sqref="E15"/>
    </sheetView>
  </sheetViews>
  <sheetFormatPr baseColWidth="10" defaultRowHeight="18" x14ac:dyDescent="0.2"/>
  <cols>
    <col min="1" max="1" width="43.33203125" style="2" bestFit="1" customWidth="1"/>
    <col min="2" max="2" width="15.5" style="2" customWidth="1"/>
    <col min="3" max="4" width="10.83203125" style="2" customWidth="1"/>
    <col min="5" max="5" width="24.1640625" style="2" bestFit="1" customWidth="1"/>
    <col min="6" max="6" width="17.5" style="2" bestFit="1" customWidth="1"/>
    <col min="7" max="7" width="11" style="2" bestFit="1" customWidth="1"/>
    <col min="8" max="8" width="9.83203125" style="2" bestFit="1" customWidth="1"/>
    <col min="9" max="9" width="15.33203125" style="2" customWidth="1"/>
    <col min="10" max="10" width="11.6640625" style="2" customWidth="1"/>
    <col min="11" max="11" width="11.83203125" style="2" customWidth="1"/>
    <col min="12" max="12" width="22.1640625" style="2" bestFit="1" customWidth="1"/>
    <col min="13" max="13" width="16.5" style="2" bestFit="1" customWidth="1"/>
    <col min="14" max="16384" width="10.83203125" style="2"/>
  </cols>
  <sheetData>
    <row r="1" spans="1:14" x14ac:dyDescent="0.2">
      <c r="A1" s="2" t="s">
        <v>0</v>
      </c>
      <c r="B1" s="2">
        <v>1000000</v>
      </c>
    </row>
    <row r="2" spans="1:14" x14ac:dyDescent="0.2">
      <c r="A2" s="2" t="s">
        <v>1</v>
      </c>
      <c r="B2" s="2">
        <v>10</v>
      </c>
    </row>
    <row r="3" spans="1:14" x14ac:dyDescent="0.2">
      <c r="A3" s="2" t="s">
        <v>2</v>
      </c>
      <c r="B3" s="3">
        <v>0.5</v>
      </c>
      <c r="C3" s="3"/>
      <c r="D3" s="3"/>
    </row>
    <row r="4" spans="1:14" x14ac:dyDescent="0.2">
      <c r="A4" s="2" t="s">
        <v>3</v>
      </c>
      <c r="B4" s="3">
        <v>0.2</v>
      </c>
      <c r="C4" s="3"/>
      <c r="D4" s="3"/>
    </row>
    <row r="5" spans="1:14" x14ac:dyDescent="0.2">
      <c r="A5" s="2" t="s">
        <v>4</v>
      </c>
      <c r="B5" s="3">
        <f>1-B4</f>
        <v>0.8</v>
      </c>
      <c r="C5" s="3"/>
      <c r="D5" s="3"/>
    </row>
    <row r="6" spans="1:14" x14ac:dyDescent="0.2">
      <c r="A6" s="2" t="s">
        <v>12</v>
      </c>
      <c r="B6" s="3">
        <v>0.05</v>
      </c>
      <c r="C6" s="3"/>
      <c r="D6" s="3"/>
    </row>
    <row r="7" spans="1:14" x14ac:dyDescent="0.2">
      <c r="A7" s="2" t="s">
        <v>5</v>
      </c>
      <c r="B7" s="2">
        <v>7000</v>
      </c>
    </row>
    <row r="8" spans="1:14" x14ac:dyDescent="0.2">
      <c r="A8" s="2" t="s">
        <v>6</v>
      </c>
      <c r="B8" s="3">
        <v>0.02</v>
      </c>
      <c r="C8" s="3"/>
      <c r="D8" s="3"/>
    </row>
    <row r="9" spans="1:14" x14ac:dyDescent="0.2">
      <c r="A9" s="2" t="s">
        <v>7</v>
      </c>
      <c r="B9" s="2">
        <v>3</v>
      </c>
    </row>
    <row r="10" spans="1:14" ht="76" x14ac:dyDescent="0.2">
      <c r="B10" s="5" t="s">
        <v>8</v>
      </c>
      <c r="C10" s="6" t="s">
        <v>10</v>
      </c>
      <c r="D10" s="6" t="s">
        <v>11</v>
      </c>
      <c r="E10" s="6" t="s">
        <v>9</v>
      </c>
      <c r="F10" s="6" t="s">
        <v>13</v>
      </c>
      <c r="G10" s="2" t="s">
        <v>14</v>
      </c>
      <c r="H10" s="6" t="s">
        <v>15</v>
      </c>
      <c r="I10" s="6" t="s">
        <v>16</v>
      </c>
      <c r="J10" s="6" t="s">
        <v>17</v>
      </c>
      <c r="K10" s="6" t="s">
        <v>18</v>
      </c>
      <c r="L10" s="6" t="s">
        <v>19</v>
      </c>
      <c r="M10" s="6" t="s">
        <v>24</v>
      </c>
    </row>
    <row r="11" spans="1:14" x14ac:dyDescent="0.2">
      <c r="B11" s="5"/>
      <c r="C11" s="6"/>
      <c r="D11" s="6"/>
      <c r="E11" s="6"/>
      <c r="F11" s="6"/>
      <c r="H11" s="6"/>
      <c r="I11" s="6"/>
      <c r="J11" s="6"/>
      <c r="K11" s="6"/>
      <c r="L11" s="6"/>
      <c r="M11" s="6"/>
      <c r="N11" s="2">
        <f>-C12</f>
        <v>-200000</v>
      </c>
    </row>
    <row r="12" spans="1:14" x14ac:dyDescent="0.2">
      <c r="A12" s="4">
        <v>1</v>
      </c>
      <c r="B12" s="2">
        <f>B7*12</f>
        <v>84000</v>
      </c>
      <c r="C12" s="2">
        <f>B1*B4</f>
        <v>200000</v>
      </c>
      <c r="D12" s="2">
        <f>B1-C12</f>
        <v>800000</v>
      </c>
      <c r="E12" s="2">
        <f>D12*B6</f>
        <v>40000</v>
      </c>
      <c r="M12" s="2">
        <f>B12-L12</f>
        <v>84000</v>
      </c>
      <c r="N12" s="2">
        <f>N11+B12-L12</f>
        <v>-116000</v>
      </c>
    </row>
    <row r="13" spans="1:14" x14ac:dyDescent="0.2">
      <c r="A13" s="4">
        <v>2</v>
      </c>
      <c r="B13" s="2">
        <f>B12*(1+$B$8)</f>
        <v>85680</v>
      </c>
      <c r="C13" s="2">
        <f>C12</f>
        <v>200000</v>
      </c>
      <c r="D13" s="2">
        <f>D12</f>
        <v>800000</v>
      </c>
      <c r="E13" s="2">
        <f>E12*(1+B6)</f>
        <v>42000</v>
      </c>
      <c r="M13" s="2">
        <f t="shared" ref="M13:M21" si="0">M12+B13-L13</f>
        <v>169680</v>
      </c>
      <c r="N13" s="2">
        <f>N12+B13-L13</f>
        <v>-30320</v>
      </c>
    </row>
    <row r="14" spans="1:14" x14ac:dyDescent="0.2">
      <c r="A14" s="4">
        <v>3</v>
      </c>
      <c r="B14" s="2">
        <f t="shared" ref="B14:B20" si="1">B13*(1+$B$8)</f>
        <v>87393.600000000006</v>
      </c>
      <c r="C14" s="2">
        <f t="shared" ref="C14:C21" si="2">C13</f>
        <v>200000</v>
      </c>
      <c r="D14" s="2">
        <f t="shared" ref="D14:D21" si="3">D13</f>
        <v>800000</v>
      </c>
      <c r="E14" s="2">
        <f>E13*(1+B6)</f>
        <v>44100</v>
      </c>
      <c r="F14" s="2">
        <f>D14+E22</f>
        <v>926100</v>
      </c>
      <c r="G14" s="2">
        <f>B1*B3</f>
        <v>500000</v>
      </c>
      <c r="I14" s="2">
        <f>F14-G14</f>
        <v>426100</v>
      </c>
      <c r="M14" s="2">
        <f t="shared" si="0"/>
        <v>257073.6</v>
      </c>
      <c r="N14" s="2">
        <f>N13+B14-L14</f>
        <v>57073.600000000006</v>
      </c>
    </row>
    <row r="15" spans="1:14" x14ac:dyDescent="0.2">
      <c r="A15" s="2">
        <v>4</v>
      </c>
      <c r="B15" s="2">
        <f t="shared" si="1"/>
        <v>89141.472000000009</v>
      </c>
      <c r="C15" s="2">
        <f t="shared" si="2"/>
        <v>200000</v>
      </c>
      <c r="D15" s="2">
        <f t="shared" si="3"/>
        <v>800000</v>
      </c>
      <c r="G15" s="2">
        <f>G14</f>
        <v>500000</v>
      </c>
      <c r="H15" s="2">
        <f>G14*B6</f>
        <v>25000</v>
      </c>
      <c r="I15" s="2">
        <f>I14-J15</f>
        <v>365228.57142857142</v>
      </c>
      <c r="J15" s="2">
        <f>I14/7</f>
        <v>60871.428571428572</v>
      </c>
      <c r="K15" s="2">
        <f>I14*$B$6</f>
        <v>21305</v>
      </c>
      <c r="L15" s="2">
        <f>H15+J15+K15</f>
        <v>107176.42857142858</v>
      </c>
      <c r="M15" s="2">
        <f t="shared" si="0"/>
        <v>239038.64342857146</v>
      </c>
      <c r="N15" s="2">
        <f>N14+B15-L15</f>
        <v>39038.643428571435</v>
      </c>
    </row>
    <row r="16" spans="1:14" x14ac:dyDescent="0.2">
      <c r="A16" s="2">
        <v>5</v>
      </c>
      <c r="B16" s="2">
        <f t="shared" si="1"/>
        <v>90924.30144000001</v>
      </c>
      <c r="C16" s="2">
        <f t="shared" si="2"/>
        <v>200000</v>
      </c>
      <c r="D16" s="2">
        <f t="shared" si="3"/>
        <v>800000</v>
      </c>
      <c r="G16" s="2">
        <f>G15</f>
        <v>500000</v>
      </c>
      <c r="H16" s="2">
        <f>H15</f>
        <v>25000</v>
      </c>
      <c r="I16" s="2">
        <f t="shared" ref="I16:I21" si="4">I15-J16</f>
        <v>304357.14285714284</v>
      </c>
      <c r="J16" s="2">
        <f>J15</f>
        <v>60871.428571428572</v>
      </c>
      <c r="K16" s="2">
        <f t="shared" ref="K16:K21" si="5">I15*$B$6</f>
        <v>18261.428571428572</v>
      </c>
      <c r="L16" s="2">
        <f t="shared" ref="L16:L20" si="6">H16+J16+K16</f>
        <v>104132.85714285716</v>
      </c>
      <c r="M16" s="2">
        <f t="shared" si="0"/>
        <v>225830.08772571431</v>
      </c>
      <c r="N16" s="2">
        <f t="shared" ref="N16:N21" si="7">N15+B16-L16</f>
        <v>25830.087725714286</v>
      </c>
    </row>
    <row r="17" spans="1:14" x14ac:dyDescent="0.2">
      <c r="A17" s="2">
        <v>6</v>
      </c>
      <c r="B17" s="2">
        <f t="shared" si="1"/>
        <v>92742.787468800016</v>
      </c>
      <c r="C17" s="2">
        <f t="shared" si="2"/>
        <v>200000</v>
      </c>
      <c r="D17" s="2">
        <f t="shared" si="3"/>
        <v>800000</v>
      </c>
      <c r="G17" s="2">
        <f t="shared" ref="G17:G21" si="8">G16</f>
        <v>500000</v>
      </c>
      <c r="H17" s="2">
        <f t="shared" ref="H17:H21" si="9">H16</f>
        <v>25000</v>
      </c>
      <c r="I17" s="2">
        <f t="shared" si="4"/>
        <v>243485.71428571426</v>
      </c>
      <c r="J17" s="2">
        <f t="shared" ref="J17:J21" si="10">J16</f>
        <v>60871.428571428572</v>
      </c>
      <c r="K17" s="2">
        <f t="shared" si="5"/>
        <v>15217.857142857143</v>
      </c>
      <c r="L17" s="2">
        <f t="shared" si="6"/>
        <v>101089.28571428572</v>
      </c>
      <c r="M17" s="2">
        <f t="shared" si="0"/>
        <v>217483.58948022861</v>
      </c>
      <c r="N17" s="2">
        <f t="shared" si="7"/>
        <v>17483.589480228577</v>
      </c>
    </row>
    <row r="18" spans="1:14" x14ac:dyDescent="0.2">
      <c r="A18" s="2">
        <v>7</v>
      </c>
      <c r="B18" s="2">
        <f t="shared" si="1"/>
        <v>94597.643218176017</v>
      </c>
      <c r="C18" s="2">
        <f t="shared" si="2"/>
        <v>200000</v>
      </c>
      <c r="D18" s="2">
        <f t="shared" si="3"/>
        <v>800000</v>
      </c>
      <c r="G18" s="2">
        <f t="shared" si="8"/>
        <v>500000</v>
      </c>
      <c r="H18" s="2">
        <f t="shared" si="9"/>
        <v>25000</v>
      </c>
      <c r="I18" s="2">
        <f t="shared" si="4"/>
        <v>182614.28571428568</v>
      </c>
      <c r="J18" s="2">
        <f t="shared" si="10"/>
        <v>60871.428571428572</v>
      </c>
      <c r="K18" s="2">
        <f t="shared" si="5"/>
        <v>12174.285714285714</v>
      </c>
      <c r="L18" s="2">
        <f t="shared" si="6"/>
        <v>98045.71428571429</v>
      </c>
      <c r="M18" s="2">
        <f t="shared" si="0"/>
        <v>214035.51841269035</v>
      </c>
      <c r="N18" s="2">
        <f t="shared" si="7"/>
        <v>14035.518412690304</v>
      </c>
    </row>
    <row r="19" spans="1:14" x14ac:dyDescent="0.2">
      <c r="A19" s="2">
        <v>8</v>
      </c>
      <c r="B19" s="2">
        <f t="shared" si="1"/>
        <v>96489.596082539545</v>
      </c>
      <c r="C19" s="2">
        <f t="shared" si="2"/>
        <v>200000</v>
      </c>
      <c r="D19" s="2">
        <f t="shared" si="3"/>
        <v>800000</v>
      </c>
      <c r="G19" s="2">
        <f t="shared" si="8"/>
        <v>500000</v>
      </c>
      <c r="H19" s="2">
        <f t="shared" si="9"/>
        <v>25000</v>
      </c>
      <c r="I19" s="2">
        <f t="shared" si="4"/>
        <v>121742.8571428571</v>
      </c>
      <c r="J19" s="2">
        <f t="shared" si="10"/>
        <v>60871.428571428572</v>
      </c>
      <c r="K19" s="2">
        <f t="shared" si="5"/>
        <v>9130.7142857142844</v>
      </c>
      <c r="L19" s="2">
        <f t="shared" si="6"/>
        <v>95002.14285714287</v>
      </c>
      <c r="M19" s="2">
        <f t="shared" si="0"/>
        <v>215522.97163808704</v>
      </c>
      <c r="N19" s="2">
        <f t="shared" si="7"/>
        <v>15522.97163808698</v>
      </c>
    </row>
    <row r="20" spans="1:14" x14ac:dyDescent="0.2">
      <c r="A20" s="2">
        <v>9</v>
      </c>
      <c r="B20" s="2">
        <f t="shared" si="1"/>
        <v>98419.388004190332</v>
      </c>
      <c r="C20" s="2">
        <f t="shared" si="2"/>
        <v>200000</v>
      </c>
      <c r="D20" s="2">
        <f t="shared" si="3"/>
        <v>800000</v>
      </c>
      <c r="G20" s="2">
        <f t="shared" si="8"/>
        <v>500000</v>
      </c>
      <c r="H20" s="2">
        <f t="shared" si="9"/>
        <v>25000</v>
      </c>
      <c r="I20" s="2">
        <f t="shared" si="4"/>
        <v>60871.428571428529</v>
      </c>
      <c r="J20" s="2">
        <f t="shared" si="10"/>
        <v>60871.428571428572</v>
      </c>
      <c r="K20" s="2">
        <f t="shared" si="5"/>
        <v>6087.1428571428551</v>
      </c>
      <c r="L20" s="2">
        <f t="shared" si="6"/>
        <v>91958.571428571435</v>
      </c>
      <c r="M20" s="2">
        <f t="shared" si="0"/>
        <v>221983.78821370594</v>
      </c>
      <c r="N20" s="2">
        <f t="shared" si="7"/>
        <v>21983.788213705877</v>
      </c>
    </row>
    <row r="21" spans="1:14" x14ac:dyDescent="0.2">
      <c r="A21" s="2">
        <v>10</v>
      </c>
      <c r="B21" s="2">
        <f>B20*(1+$B$8)+G21</f>
        <v>600387.77576427418</v>
      </c>
      <c r="C21" s="2">
        <f t="shared" si="2"/>
        <v>200000</v>
      </c>
      <c r="D21" s="2">
        <f t="shared" si="3"/>
        <v>800000</v>
      </c>
      <c r="G21" s="2">
        <f t="shared" si="8"/>
        <v>500000</v>
      </c>
      <c r="H21" s="2">
        <f t="shared" si="9"/>
        <v>25000</v>
      </c>
      <c r="I21" s="2">
        <f t="shared" si="4"/>
        <v>0</v>
      </c>
      <c r="J21" s="2">
        <f t="shared" si="10"/>
        <v>60871.428571428572</v>
      </c>
      <c r="K21" s="2">
        <f t="shared" si="5"/>
        <v>3043.5714285714266</v>
      </c>
      <c r="L21" s="2">
        <f>H21+J21+K21+G21</f>
        <v>588915</v>
      </c>
      <c r="M21" s="2">
        <f t="shared" si="0"/>
        <v>233456.56397798005</v>
      </c>
      <c r="N21" s="2">
        <f t="shared" si="7"/>
        <v>33456.563977980055</v>
      </c>
    </row>
    <row r="22" spans="1:14" x14ac:dyDescent="0.2">
      <c r="E22" s="2">
        <f>SUM(E12:E21)</f>
        <v>126100</v>
      </c>
    </row>
    <row r="23" spans="1:14" x14ac:dyDescent="0.2">
      <c r="N23" s="8">
        <f>IRR(N11:N21)</f>
        <v>-7.4503447973790271E-2</v>
      </c>
    </row>
    <row r="24" spans="1:14" ht="76" x14ac:dyDescent="0.2">
      <c r="I24" s="6" t="s">
        <v>16</v>
      </c>
      <c r="J24" s="6" t="s">
        <v>17</v>
      </c>
      <c r="K24" s="6" t="s">
        <v>18</v>
      </c>
      <c r="L24" s="6" t="s">
        <v>19</v>
      </c>
      <c r="M24" s="6" t="s">
        <v>24</v>
      </c>
    </row>
    <row r="25" spans="1:14" x14ac:dyDescent="0.2">
      <c r="I25" s="6"/>
      <c r="J25" s="6"/>
      <c r="K25" s="6"/>
      <c r="L25" s="6"/>
      <c r="M25" s="6">
        <f>M11</f>
        <v>0</v>
      </c>
      <c r="N25" s="2">
        <f>N11</f>
        <v>-200000</v>
      </c>
    </row>
    <row r="26" spans="1:14" x14ac:dyDescent="0.2">
      <c r="M26" s="2">
        <f>B12-L26</f>
        <v>84000</v>
      </c>
      <c r="N26" s="2">
        <f>N25+B12-L26</f>
        <v>-116000</v>
      </c>
    </row>
    <row r="27" spans="1:14" x14ac:dyDescent="0.2">
      <c r="E27" s="2" t="s">
        <v>20</v>
      </c>
      <c r="F27" s="2">
        <f>I14/F32</f>
        <v>73638.524639913318</v>
      </c>
      <c r="G27" s="2">
        <f>PMT(B6,7,I14)</f>
        <v>-73638.524639913347</v>
      </c>
      <c r="M27" s="2">
        <f t="shared" ref="M27:M35" si="11">M26+B13-L27</f>
        <v>169680</v>
      </c>
      <c r="N27" s="2">
        <f>N26+B13-L27</f>
        <v>-30320</v>
      </c>
    </row>
    <row r="28" spans="1:14" x14ac:dyDescent="0.2">
      <c r="I28" s="2">
        <f>I14</f>
        <v>426100</v>
      </c>
      <c r="M28" s="2">
        <f t="shared" si="11"/>
        <v>257073.6</v>
      </c>
      <c r="N28" s="2">
        <f>N27+B14-L28</f>
        <v>57073.600000000006</v>
      </c>
    </row>
    <row r="29" spans="1:14" x14ac:dyDescent="0.2">
      <c r="E29" s="2" t="s">
        <v>21</v>
      </c>
      <c r="F29" s="1">
        <f>(1+B6)^7</f>
        <v>1.4071004226562502</v>
      </c>
      <c r="I29" s="2">
        <f>I28-J29</f>
        <v>373766.47536008665</v>
      </c>
      <c r="J29" s="2">
        <f t="shared" ref="J29:J34" si="12">L29-K29-H15</f>
        <v>52333.524639913318</v>
      </c>
      <c r="K29" s="2">
        <f>I28*$B$6</f>
        <v>21305</v>
      </c>
      <c r="L29" s="2">
        <f t="shared" ref="L29:L34" si="13">H15+$F$27</f>
        <v>98638.524639913318</v>
      </c>
      <c r="M29" s="2">
        <f t="shared" si="11"/>
        <v>247576.54736008673</v>
      </c>
      <c r="N29" s="2">
        <f>N28+B15-L29</f>
        <v>47576.547360086697</v>
      </c>
    </row>
    <row r="30" spans="1:14" x14ac:dyDescent="0.2">
      <c r="E30" s="2" t="s">
        <v>22</v>
      </c>
      <c r="F30" s="1">
        <f>F29-1</f>
        <v>0.40710042265625024</v>
      </c>
      <c r="I30" s="2">
        <f>I29-J30</f>
        <v>318816.27448817767</v>
      </c>
      <c r="J30" s="2">
        <f t="shared" si="12"/>
        <v>54950.200871908979</v>
      </c>
      <c r="K30" s="2">
        <f>I29*$B$6</f>
        <v>18688.323768004335</v>
      </c>
      <c r="L30" s="2">
        <f t="shared" si="13"/>
        <v>98638.524639913318</v>
      </c>
      <c r="M30" s="2">
        <f t="shared" si="11"/>
        <v>239862.32416017345</v>
      </c>
      <c r="N30" s="2">
        <f t="shared" ref="N30:N35" si="14">N29+B16-L30</f>
        <v>39862.32416017339</v>
      </c>
    </row>
    <row r="31" spans="1:14" x14ac:dyDescent="0.2">
      <c r="E31" s="2" t="s">
        <v>23</v>
      </c>
      <c r="F31" s="1">
        <f>B6*F29</f>
        <v>7.0355021132812515E-2</v>
      </c>
      <c r="I31" s="2">
        <f t="shared" ref="I31:I34" si="15">I30-J31</f>
        <v>261118.56357267324</v>
      </c>
      <c r="J31" s="2">
        <f t="shared" si="12"/>
        <v>57697.710915504431</v>
      </c>
      <c r="K31" s="2">
        <f t="shared" ref="K31:K34" si="16">I30*$B$6</f>
        <v>15940.813724408885</v>
      </c>
      <c r="L31" s="2">
        <f t="shared" si="13"/>
        <v>98638.524639913318</v>
      </c>
      <c r="M31" s="2">
        <f t="shared" si="11"/>
        <v>233966.58698906013</v>
      </c>
      <c r="N31" s="2">
        <f t="shared" si="14"/>
        <v>33966.586989060073</v>
      </c>
    </row>
    <row r="32" spans="1:14" ht="19" thickBot="1" x14ac:dyDescent="0.25">
      <c r="F32" s="7">
        <f>F30/F31</f>
        <v>5.7863733973975711</v>
      </c>
      <c r="I32" s="2">
        <f t="shared" si="15"/>
        <v>200535.96711139358</v>
      </c>
      <c r="J32" s="2">
        <f t="shared" si="12"/>
        <v>60582.596461279652</v>
      </c>
      <c r="K32" s="2">
        <f t="shared" si="16"/>
        <v>13055.928178633663</v>
      </c>
      <c r="L32" s="2">
        <f t="shared" si="13"/>
        <v>98638.524639913318</v>
      </c>
      <c r="M32" s="2">
        <f t="shared" si="11"/>
        <v>229925.70556732282</v>
      </c>
      <c r="N32" s="2">
        <f t="shared" si="14"/>
        <v>29925.705567322773</v>
      </c>
    </row>
    <row r="33" spans="9:14" ht="19" thickTop="1" x14ac:dyDescent="0.2">
      <c r="I33" s="2">
        <f t="shared" si="15"/>
        <v>136924.24082704994</v>
      </c>
      <c r="J33" s="2">
        <f t="shared" si="12"/>
        <v>63611.726284343633</v>
      </c>
      <c r="K33" s="2">
        <f t="shared" si="16"/>
        <v>10026.798355569679</v>
      </c>
      <c r="L33" s="2">
        <f t="shared" si="13"/>
        <v>98638.524639913318</v>
      </c>
      <c r="M33" s="2">
        <f t="shared" si="11"/>
        <v>227776.77700994906</v>
      </c>
      <c r="N33" s="2">
        <f t="shared" si="14"/>
        <v>27776.777009949001</v>
      </c>
    </row>
    <row r="34" spans="9:14" x14ac:dyDescent="0.2">
      <c r="I34" s="2">
        <f t="shared" si="15"/>
        <v>70131.928228489123</v>
      </c>
      <c r="J34" s="2">
        <f t="shared" si="12"/>
        <v>66792.31259856082</v>
      </c>
      <c r="K34" s="2">
        <f t="shared" si="16"/>
        <v>6846.2120413524972</v>
      </c>
      <c r="L34" s="2">
        <f t="shared" si="13"/>
        <v>98638.524639913318</v>
      </c>
      <c r="M34" s="2">
        <f t="shared" si="11"/>
        <v>227557.64037422606</v>
      </c>
      <c r="N34" s="2">
        <f t="shared" si="14"/>
        <v>27557.640374226015</v>
      </c>
    </row>
    <row r="35" spans="9:14" x14ac:dyDescent="0.2">
      <c r="I35" s="2">
        <f>I34-J35</f>
        <v>2.6193447411060333E-10</v>
      </c>
      <c r="J35" s="2">
        <f>L34-K35-H21</f>
        <v>70131.928228488861</v>
      </c>
      <c r="K35" s="2">
        <f t="shared" ref="K35" si="17">I34*$B$6</f>
        <v>3506.5964114244562</v>
      </c>
      <c r="L35" s="2">
        <f>H21+$F$27+G14</f>
        <v>598638.52463991335</v>
      </c>
      <c r="M35" s="2">
        <f t="shared" si="11"/>
        <v>229306.89149858686</v>
      </c>
      <c r="N35" s="2">
        <f t="shared" si="14"/>
        <v>29306.891498586861</v>
      </c>
    </row>
    <row r="37" spans="9:14" x14ac:dyDescent="0.2">
      <c r="N37" s="8">
        <f>IRR(N25:N35)</f>
        <v>-2.9935236434942225E-2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Liapis</dc:creator>
  <cp:lastModifiedBy>Konstantinos Liapis</cp:lastModifiedBy>
  <dcterms:created xsi:type="dcterms:W3CDTF">2024-07-11T15:54:43Z</dcterms:created>
  <dcterms:modified xsi:type="dcterms:W3CDTF">2024-07-13T12:37:18Z</dcterms:modified>
</cp:coreProperties>
</file>