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pfl\Desktop\ΠΜΣ ΟΠΑ MSC BF CF 1\Presentations ASOEE\test BF5\"/>
    </mc:Choice>
  </mc:AlternateContent>
  <xr:revisionPtr revIDLastSave="0" documentId="13_ncr:1_{44CA70D7-C0E2-4846-8DAE-78906376864A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Υπόδειγμα μεταβλητές αποτέλεσμα" sheetId="42841" r:id="rId1"/>
    <sheet name="Αν. Υποδείγματος Υπολογισμοί" sheetId="42837" r:id="rId2"/>
  </sheets>
  <externalReferences>
    <externalReference r:id="rId3"/>
  </externalReferences>
  <definedNames>
    <definedName name="base_exp">'Υπόδειγμα μεταβλητές αποτέλεσμα'!$R$4</definedName>
    <definedName name="base_rev">'Υπόδειγμα μεταβλητές αποτέλεσμα'!$R$3</definedName>
    <definedName name="cap_exp">'Υπόδειγμα μεταβλητές αποτέλεσμα'!$R$5</definedName>
    <definedName name="capital_expenditures">'Υπόδειγμα μεταβλητές αποτέλεσμα'!$R$5</definedName>
    <definedName name="comment">[1]Menu!$A$1</definedName>
    <definedName name="comments">'Αν. Υποδείγματος Υπολογισμοί'!#REF!</definedName>
    <definedName name="debt_pct">'Υπόδειγμα μεταβλητές αποτέλεσμα'!$R$9</definedName>
    <definedName name="debt_term">'Υπόδειγμα μεταβλητές αποτέλεσμα'!$R$10</definedName>
    <definedName name="dep_meth">'Υπόδειγμα μεταβλητές αποτέλεσμα'!$R$6</definedName>
    <definedName name="inflation">'Υπόδειγμα μεταβλητές αποτέλεσμα'!$R$8</definedName>
    <definedName name="int_rate">'Υπόδειγμα μεταβλητές αποτέλεσμα'!$R$11</definedName>
    <definedName name="life">'Υπόδειγμα μεταβλητές αποτέλεσμα'!$R$2</definedName>
    <definedName name="Pal_Workbook_GUID" hidden="1">"7KX15SCAZRIFG37XGRBUGSXY"</definedName>
    <definedName name="_xlnm.Print_Area" localSheetId="0">'Υπόδειγμα μεταβλητές αποτέλεσμα'!$A$1:$R$28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SelectedCell" hidden="1">"$R$21"</definedName>
    <definedName name="RiskSelectedNameCell1" hidden="1">"$P$21"</definedName>
    <definedName name="RiskSelectedNameCell2" hidden="1">"$P$17"</definedName>
    <definedName name="tax_rate">'Υπόδειγμα μεταβλητές αποτέλεσμα'!$R$7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42837" l="1"/>
  <c r="G48" i="42837"/>
  <c r="H48" i="42837"/>
  <c r="I48" i="42837"/>
  <c r="J48" i="42837"/>
  <c r="K48" i="42837"/>
  <c r="L48" i="42837"/>
  <c r="M48" i="42837"/>
  <c r="N48" i="42837"/>
  <c r="F46" i="42837"/>
  <c r="F47" i="42837" s="1"/>
  <c r="F45" i="42837"/>
  <c r="G3" i="42837"/>
  <c r="H3" i="42837" s="1"/>
  <c r="I3" i="42837" s="1"/>
  <c r="J3" i="42837" s="1"/>
  <c r="K3" i="42837" s="1"/>
  <c r="L3" i="42837" s="1"/>
  <c r="M3" i="42837" s="1"/>
  <c r="N3" i="42837" s="1"/>
  <c r="R2" i="42841"/>
  <c r="F30" i="42837" s="1"/>
  <c r="N22" i="42841"/>
  <c r="G5" i="42837"/>
  <c r="G6" i="42837"/>
  <c r="G34" i="42837" s="1"/>
  <c r="K5" i="42837"/>
  <c r="F5" i="42837"/>
  <c r="M5" i="42837"/>
  <c r="J5" i="42837"/>
  <c r="H5" i="42837"/>
  <c r="L5" i="42837"/>
  <c r="R8" i="42841"/>
  <c r="I5" i="42837"/>
  <c r="N5" i="42837"/>
  <c r="R10" i="42841"/>
  <c r="G8" i="42837"/>
  <c r="H8" i="42837" s="1"/>
  <c r="R9" i="42841"/>
  <c r="J26" i="42841"/>
  <c r="R7" i="42841"/>
  <c r="R4" i="42841"/>
  <c r="F11" i="42837"/>
  <c r="F27" i="42837" s="1"/>
  <c r="R5" i="42841"/>
  <c r="H7" i="42837"/>
  <c r="L7" i="42837"/>
  <c r="J7" i="42837"/>
  <c r="N7" i="42837"/>
  <c r="K7" i="42837"/>
  <c r="I7" i="42837"/>
  <c r="M7" i="42837"/>
  <c r="R11" i="42841"/>
  <c r="G7" i="42837"/>
  <c r="F7" i="42837"/>
  <c r="F22" i="42837" s="1"/>
  <c r="R3" i="42841"/>
  <c r="F13" i="42837" l="1"/>
  <c r="H6" i="42837"/>
  <c r="H34" i="42837" s="1"/>
  <c r="F28" i="42837"/>
  <c r="F48" i="42837"/>
  <c r="F56" i="42837" s="1"/>
  <c r="I8" i="42837"/>
  <c r="H33" i="42837"/>
  <c r="H35" i="42837" s="1"/>
  <c r="I6" i="42837"/>
  <c r="G33" i="42837"/>
  <c r="G35" i="42837" s="1"/>
  <c r="F18" i="42837" l="1"/>
  <c r="F20" i="42837" s="1"/>
  <c r="F50" i="42837"/>
  <c r="F14" i="42837"/>
  <c r="F51" i="42837" s="1"/>
  <c r="F72" i="42837" s="1"/>
  <c r="J8" i="42837"/>
  <c r="I33" i="42837"/>
  <c r="J6" i="42837"/>
  <c r="I34" i="42837"/>
  <c r="F49" i="42837"/>
  <c r="F67" i="42837"/>
  <c r="F69" i="42837" s="1"/>
  <c r="G26" i="42837"/>
  <c r="F71" i="42837" l="1"/>
  <c r="F73" i="42837" s="1"/>
  <c r="F75" i="42837" s="1"/>
  <c r="G19" i="42837"/>
  <c r="G52" i="42837" s="1"/>
  <c r="G17" i="42837"/>
  <c r="F53" i="42837"/>
  <c r="F55" i="42837" s="1"/>
  <c r="I35" i="42837"/>
  <c r="J33" i="42837"/>
  <c r="K8" i="42837"/>
  <c r="G28" i="42837"/>
  <c r="G30" i="42837"/>
  <c r="G36" i="42837" s="1"/>
  <c r="J34" i="42837"/>
  <c r="K6" i="42837"/>
  <c r="G20" i="42837" l="1"/>
  <c r="G22" i="42837"/>
  <c r="G38" i="42837" s="1"/>
  <c r="G61" i="42837" s="1"/>
  <c r="G46" i="42837"/>
  <c r="G68" i="42837" s="1"/>
  <c r="G37" i="42837"/>
  <c r="G67" i="42837"/>
  <c r="H26" i="42837"/>
  <c r="K34" i="42837"/>
  <c r="L6" i="42837"/>
  <c r="K33" i="42837"/>
  <c r="L8" i="42837"/>
  <c r="J35" i="42837"/>
  <c r="G71" i="42837" l="1"/>
  <c r="H17" i="42837"/>
  <c r="K35" i="42837"/>
  <c r="M8" i="42837"/>
  <c r="L33" i="42837"/>
  <c r="H28" i="42837"/>
  <c r="H30" i="42837"/>
  <c r="H36" i="42837" s="1"/>
  <c r="G69" i="42837"/>
  <c r="L34" i="42837"/>
  <c r="M6" i="42837"/>
  <c r="G39" i="42837"/>
  <c r="G56" i="42837"/>
  <c r="H22" i="42837" l="1"/>
  <c r="H38" i="42837" s="1"/>
  <c r="H19" i="42837"/>
  <c r="H46" i="42837"/>
  <c r="H68" i="42837" s="1"/>
  <c r="H37" i="42837"/>
  <c r="G40" i="42837"/>
  <c r="G41" i="42837" s="1"/>
  <c r="G45" i="42837" s="1"/>
  <c r="M34" i="42837"/>
  <c r="N6" i="42837"/>
  <c r="N34" i="42837" s="1"/>
  <c r="I26" i="42837"/>
  <c r="H67" i="42837"/>
  <c r="L35" i="42837"/>
  <c r="N8" i="42837"/>
  <c r="N33" i="42837" s="1"/>
  <c r="M33" i="42837"/>
  <c r="N35" i="42837" l="1"/>
  <c r="H52" i="42837"/>
  <c r="H61" i="42837" s="1"/>
  <c r="H20" i="42837"/>
  <c r="H69" i="42837"/>
  <c r="G47" i="42837"/>
  <c r="G49" i="42837" s="1"/>
  <c r="G53" i="42837" s="1"/>
  <c r="G72" i="42837" s="1"/>
  <c r="M35" i="42837"/>
  <c r="I28" i="42837"/>
  <c r="I30" i="42837"/>
  <c r="I36" i="42837" s="1"/>
  <c r="H39" i="42837"/>
  <c r="H56" i="42837"/>
  <c r="I17" i="42837" l="1"/>
  <c r="H71" i="42837"/>
  <c r="H40" i="42837"/>
  <c r="H41" i="42837" s="1"/>
  <c r="H45" i="42837" s="1"/>
  <c r="H47" i="42837" s="1"/>
  <c r="H49" i="42837" s="1"/>
  <c r="H53" i="42837" s="1"/>
  <c r="I46" i="42837"/>
  <c r="I68" i="42837" s="1"/>
  <c r="I37" i="42837"/>
  <c r="G73" i="42837"/>
  <c r="G75" i="42837" s="1"/>
  <c r="I67" i="42837"/>
  <c r="J26" i="42837"/>
  <c r="G60" i="42837"/>
  <c r="G62" i="42837" s="1"/>
  <c r="G55" i="42837"/>
  <c r="I22" i="42837" l="1"/>
  <c r="I38" i="42837" s="1"/>
  <c r="I19" i="42837"/>
  <c r="I39" i="42837"/>
  <c r="I56" i="42837"/>
  <c r="J30" i="42837"/>
  <c r="J36" i="42837" s="1"/>
  <c r="J28" i="42837"/>
  <c r="H55" i="42837"/>
  <c r="H60" i="42837"/>
  <c r="H62" i="42837" s="1"/>
  <c r="I69" i="42837"/>
  <c r="H72" i="42837"/>
  <c r="I52" i="42837" l="1"/>
  <c r="I61" i="42837" s="1"/>
  <c r="I20" i="42837"/>
  <c r="J46" i="42837"/>
  <c r="J68" i="42837" s="1"/>
  <c r="J37" i="42837"/>
  <c r="I40" i="42837"/>
  <c r="I41" i="42837"/>
  <c r="I45" i="42837" s="1"/>
  <c r="I47" i="42837" s="1"/>
  <c r="I49" i="42837" s="1"/>
  <c r="I53" i="42837" s="1"/>
  <c r="H73" i="42837"/>
  <c r="H75" i="42837" s="1"/>
  <c r="K26" i="42837"/>
  <c r="J67" i="42837"/>
  <c r="J17" i="42837" l="1"/>
  <c r="I71" i="42837"/>
  <c r="J69" i="42837"/>
  <c r="I60" i="42837"/>
  <c r="I62" i="42837" s="1"/>
  <c r="I55" i="42837"/>
  <c r="J56" i="42837"/>
  <c r="K28" i="42837"/>
  <c r="K30" i="42837"/>
  <c r="K36" i="42837" s="1"/>
  <c r="I72" i="42837"/>
  <c r="J22" i="42837" l="1"/>
  <c r="J38" i="42837" s="1"/>
  <c r="J39" i="42837" s="1"/>
  <c r="J19" i="42837"/>
  <c r="J52" i="42837" s="1"/>
  <c r="J61" i="42837" s="1"/>
  <c r="J20" i="42837"/>
  <c r="J40" i="42837"/>
  <c r="J41" i="42837" s="1"/>
  <c r="J45" i="42837" s="1"/>
  <c r="I73" i="42837"/>
  <c r="I75" i="42837" s="1"/>
  <c r="K46" i="42837"/>
  <c r="K68" i="42837" s="1"/>
  <c r="K37" i="42837"/>
  <c r="L26" i="42837"/>
  <c r="K67" i="42837"/>
  <c r="K17" i="42837" l="1"/>
  <c r="J71" i="42837"/>
  <c r="K69" i="42837"/>
  <c r="J47" i="42837"/>
  <c r="J49" i="42837" s="1"/>
  <c r="J53" i="42837" s="1"/>
  <c r="J72" i="42837" s="1"/>
  <c r="L28" i="42837"/>
  <c r="L30" i="42837"/>
  <c r="L36" i="42837" s="1"/>
  <c r="K56" i="42837"/>
  <c r="K19" i="42837" l="1"/>
  <c r="K22" i="42837"/>
  <c r="K38" i="42837" s="1"/>
  <c r="K39" i="42837" s="1"/>
  <c r="L46" i="42837"/>
  <c r="L68" i="42837" s="1"/>
  <c r="L37" i="42837"/>
  <c r="L67" i="42837"/>
  <c r="L69" i="42837" s="1"/>
  <c r="M26" i="42837"/>
  <c r="J73" i="42837"/>
  <c r="J75" i="42837" s="1"/>
  <c r="K40" i="42837"/>
  <c r="K41" i="42837" s="1"/>
  <c r="K45" i="42837" s="1"/>
  <c r="K47" i="42837" s="1"/>
  <c r="K49" i="42837" s="1"/>
  <c r="J60" i="42837"/>
  <c r="J62" i="42837" s="1"/>
  <c r="J55" i="42837"/>
  <c r="K52" i="42837" l="1"/>
  <c r="K61" i="42837" s="1"/>
  <c r="K20" i="42837"/>
  <c r="L56" i="42837"/>
  <c r="M28" i="42837"/>
  <c r="M30" i="42837"/>
  <c r="M36" i="42837" s="1"/>
  <c r="L17" i="42837" l="1"/>
  <c r="K71" i="42837"/>
  <c r="K53" i="42837"/>
  <c r="N26" i="42837"/>
  <c r="M67" i="42837"/>
  <c r="M46" i="42837"/>
  <c r="M68" i="42837" s="1"/>
  <c r="M37" i="42837"/>
  <c r="K55" i="42837" l="1"/>
  <c r="K60" i="42837"/>
  <c r="K62" i="42837" s="1"/>
  <c r="K72" i="42837"/>
  <c r="K73" i="42837" s="1"/>
  <c r="K75" i="42837" s="1"/>
  <c r="L19" i="42837"/>
  <c r="L22" i="42837"/>
  <c r="L38" i="42837" s="1"/>
  <c r="L39" i="42837" s="1"/>
  <c r="L40" i="42837" s="1"/>
  <c r="L41" i="42837" s="1"/>
  <c r="L45" i="42837" s="1"/>
  <c r="L47" i="42837" s="1"/>
  <c r="L49" i="42837" s="1"/>
  <c r="M69" i="42837"/>
  <c r="M56" i="42837"/>
  <c r="N28" i="42837"/>
  <c r="N67" i="42837" s="1"/>
  <c r="N30" i="42837"/>
  <c r="N36" i="42837" s="1"/>
  <c r="L52" i="42837" l="1"/>
  <c r="L61" i="42837" s="1"/>
  <c r="L20" i="42837"/>
  <c r="N46" i="42837"/>
  <c r="N68" i="42837" s="1"/>
  <c r="N37" i="42837"/>
  <c r="N69" i="42837"/>
  <c r="L71" i="42837" l="1"/>
  <c r="M17" i="42837"/>
  <c r="L53" i="42837"/>
  <c r="N56" i="42837"/>
  <c r="R19" i="42841" s="1"/>
  <c r="L72" i="42837" l="1"/>
  <c r="L55" i="42837"/>
  <c r="L60" i="42837"/>
  <c r="L62" i="42837" s="1"/>
  <c r="M19" i="42837"/>
  <c r="M22" i="42837"/>
  <c r="M38" i="42837" s="1"/>
  <c r="M39" i="42837" s="1"/>
  <c r="M40" i="42837" s="1"/>
  <c r="M41" i="42837" s="1"/>
  <c r="M45" i="42837" s="1"/>
  <c r="M47" i="42837" s="1"/>
  <c r="M49" i="42837" s="1"/>
  <c r="L73" i="42837"/>
  <c r="L75" i="42837" s="1"/>
  <c r="M52" i="42837" l="1"/>
  <c r="M61" i="42837" s="1"/>
  <c r="M20" i="42837"/>
  <c r="M71" i="42837" l="1"/>
  <c r="N17" i="42837"/>
  <c r="M53" i="42837"/>
  <c r="M72" i="42837" l="1"/>
  <c r="M60" i="42837"/>
  <c r="M62" i="42837" s="1"/>
  <c r="M55" i="42837"/>
  <c r="N22" i="42837"/>
  <c r="N38" i="42837" s="1"/>
  <c r="N39" i="42837" s="1"/>
  <c r="N40" i="42837" s="1"/>
  <c r="N41" i="42837" s="1"/>
  <c r="N45" i="42837" s="1"/>
  <c r="N19" i="42837"/>
  <c r="M73" i="42837"/>
  <c r="M75" i="42837" s="1"/>
  <c r="N47" i="42837"/>
  <c r="N49" i="42837" s="1"/>
  <c r="N52" i="42837" l="1"/>
  <c r="N61" i="42837" s="1"/>
  <c r="N62" i="42837" s="1"/>
  <c r="R20" i="42841" s="1"/>
  <c r="N20" i="42837"/>
  <c r="N71" i="42837" s="1"/>
  <c r="R21" i="42841"/>
  <c r="N53" i="42837" l="1"/>
  <c r="N72" i="42837" l="1"/>
  <c r="N73" i="42837" s="1"/>
  <c r="N75" i="42837" s="1"/>
  <c r="N60" i="42837"/>
  <c r="N55" i="42837"/>
  <c r="R18" i="42841" s="1"/>
</calcChain>
</file>

<file path=xl/sharedStrings.xml><?xml version="1.0" encoding="utf-8"?>
<sst xmlns="http://schemas.openxmlformats.org/spreadsheetml/2006/main" count="185" uniqueCount="163">
  <si>
    <t>Tax Rate</t>
  </si>
  <si>
    <t>Interest Rate</t>
  </si>
  <si>
    <t>Revenues</t>
  </si>
  <si>
    <t>Income Statement</t>
  </si>
  <si>
    <t>Depreciation</t>
  </si>
  <si>
    <t>EBIT</t>
  </si>
  <si>
    <t>Interest Expense</t>
  </si>
  <si>
    <t>EBT</t>
  </si>
  <si>
    <t>Net Income</t>
  </si>
  <si>
    <t>Add: Depreciation</t>
  </si>
  <si>
    <t>Cash Flow from Operations</t>
  </si>
  <si>
    <t>Less: Capital Expenditures</t>
  </si>
  <si>
    <t>Cash Flow Before Financing</t>
  </si>
  <si>
    <t>Dividends</t>
  </si>
  <si>
    <t>Equity Cash Flow</t>
  </si>
  <si>
    <t>Equity IRR</t>
  </si>
  <si>
    <t>Free Cash Flow</t>
  </si>
  <si>
    <t>Project IRR</t>
  </si>
  <si>
    <t>Cash Flow</t>
  </si>
  <si>
    <t>Debt Balance</t>
  </si>
  <si>
    <t>Life of Plant</t>
  </si>
  <si>
    <t>Expenses</t>
  </si>
  <si>
    <t>Depreciation Method</t>
  </si>
  <si>
    <t>Inflation Rate</t>
  </si>
  <si>
    <t>Capital Expenditures</t>
  </si>
  <si>
    <t>Debt Financing Percent</t>
  </si>
  <si>
    <t>Debt Term</t>
  </si>
  <si>
    <t>Net Plant</t>
  </si>
  <si>
    <t>Balance Sheet</t>
  </si>
  <si>
    <t>Equity Balance</t>
  </si>
  <si>
    <t>Straight Line</t>
  </si>
  <si>
    <t>Total Capital</t>
  </si>
  <si>
    <t>Inflation Index</t>
  </si>
  <si>
    <t>Cash for DSCR</t>
  </si>
  <si>
    <t>Debt Service</t>
  </si>
  <si>
    <t>Annual DSCR</t>
  </si>
  <si>
    <t>Year</t>
  </si>
  <si>
    <t>Construction</t>
  </si>
  <si>
    <t>year</t>
  </si>
  <si>
    <t>inflation_index</t>
  </si>
  <si>
    <t>revenues</t>
  </si>
  <si>
    <t>Formula</t>
  </si>
  <si>
    <t>prior x (1+Inflation)</t>
  </si>
  <si>
    <t>base_rev x inf index</t>
  </si>
  <si>
    <t>base_exp x inf index</t>
  </si>
  <si>
    <t>cap_exp/life</t>
  </si>
  <si>
    <t>rev-exp-dep</t>
  </si>
  <si>
    <t>beg debt x int rate</t>
  </si>
  <si>
    <t>EBIT - Interest</t>
  </si>
  <si>
    <t>EBT x tax rate</t>
  </si>
  <si>
    <t>EBT - taxes</t>
  </si>
  <si>
    <t>op_expenses</t>
  </si>
  <si>
    <t>depreciation</t>
  </si>
  <si>
    <t>interest_expense</t>
  </si>
  <si>
    <t>income_tax</t>
  </si>
  <si>
    <t>net_income</t>
  </si>
  <si>
    <t>net_income_cf</t>
  </si>
  <si>
    <t>depreciation_cf</t>
  </si>
  <si>
    <t>cash_operation</t>
  </si>
  <si>
    <t>capital_expenditure</t>
  </si>
  <si>
    <t>cash_b4_financing</t>
  </si>
  <si>
    <t>debt_financing</t>
  </si>
  <si>
    <t>equity_financing</t>
  </si>
  <si>
    <t>maturity_payments</t>
  </si>
  <si>
    <t>dividends</t>
  </si>
  <si>
    <t>ni + depreciation</t>
  </si>
  <si>
    <t>CF opr - cap exo</t>
  </si>
  <si>
    <t>CF b/4 +fin-mat</t>
  </si>
  <si>
    <t>-Eq Fin + div</t>
  </si>
  <si>
    <t>equity_cash</t>
  </si>
  <si>
    <t>free_cash</t>
  </si>
  <si>
    <t>net_plant</t>
  </si>
  <si>
    <t>debt_balance</t>
  </si>
  <si>
    <t>equity_balance</t>
  </si>
  <si>
    <t>total_cap</t>
  </si>
  <si>
    <t>cash_for_dscr</t>
  </si>
  <si>
    <t>debt_service</t>
  </si>
  <si>
    <t>dscr</t>
  </si>
  <si>
    <t>prior + cap exp</t>
  </si>
  <si>
    <t>debt + equity</t>
  </si>
  <si>
    <t>num/denom</t>
  </si>
  <si>
    <t>Sources and Uses During Construction</t>
  </si>
  <si>
    <t>Macro Economic Assumptions</t>
  </si>
  <si>
    <t>Input</t>
  </si>
  <si>
    <t>Uses</t>
  </si>
  <si>
    <t>Construcion</t>
  </si>
  <si>
    <t>Sources</t>
  </si>
  <si>
    <t>Debt</t>
  </si>
  <si>
    <t>Equity</t>
  </si>
  <si>
    <t>Beginning Balance</t>
  </si>
  <si>
    <t>Add: New Debt Issues</t>
  </si>
  <si>
    <t>Less: Debt Repayments</t>
  </si>
  <si>
    <t>Ending Balance</t>
  </si>
  <si>
    <t>Gross Plant</t>
  </si>
  <si>
    <t>Accumulated Depreciation</t>
  </si>
  <si>
    <t>Total Assets</t>
  </si>
  <si>
    <t>Assets</t>
  </si>
  <si>
    <t>Liabilities and Capital</t>
  </si>
  <si>
    <t>Gross - Dep</t>
  </si>
  <si>
    <t>Depreciation Expense</t>
  </si>
  <si>
    <t>Plant Balance</t>
  </si>
  <si>
    <t>Add: Capital Expenditures</t>
  </si>
  <si>
    <t>Debt Percent</t>
  </si>
  <si>
    <t>EBITDA</t>
  </si>
  <si>
    <t>EBITDA - EBIT*t-cap exp</t>
  </si>
  <si>
    <t>Tax and Economic Life</t>
  </si>
  <si>
    <t xml:space="preserve">SPV: In Service Year </t>
  </si>
  <si>
    <t>Revenue Contract</t>
  </si>
  <si>
    <t>Base Revenue</t>
  </si>
  <si>
    <t>Escalation</t>
  </si>
  <si>
    <t>Cash</t>
  </si>
  <si>
    <t>Services</t>
  </si>
  <si>
    <t>Base Expenses</t>
  </si>
  <si>
    <t>Expense Contract</t>
  </si>
  <si>
    <t>Construction Contract</t>
  </si>
  <si>
    <t>Construcion Exp</t>
  </si>
  <si>
    <t>Debt Contract</t>
  </si>
  <si>
    <t>Balance Sheet Check</t>
  </si>
  <si>
    <t>Average DSCR</t>
  </si>
  <si>
    <t>Minimum DSCR</t>
  </si>
  <si>
    <t>Sponsors</t>
  </si>
  <si>
    <t>Equity Percent</t>
  </si>
  <si>
    <t>Macro Economic</t>
  </si>
  <si>
    <t>St Line</t>
  </si>
  <si>
    <t>Inflation</t>
  </si>
  <si>
    <t>Debt Pct x Constr</t>
  </si>
  <si>
    <t>Beg + New - Repay</t>
  </si>
  <si>
    <t>Sources and Uses</t>
  </si>
  <si>
    <t>Beg + Cap</t>
  </si>
  <si>
    <t>Period</t>
  </si>
  <si>
    <t>Total Const - Debt</t>
  </si>
  <si>
    <t>Priod Ending Bal</t>
  </si>
  <si>
    <t>Prior End Balance</t>
  </si>
  <si>
    <t>Beg Bal/Life</t>
  </si>
  <si>
    <t>Min, Beg Bal,COD/life</t>
  </si>
  <si>
    <t>Beg Bal x Int Rate</t>
  </si>
  <si>
    <t>Link to Inc St</t>
  </si>
  <si>
    <t>Link to source &amp; use</t>
  </si>
  <si>
    <t>Link to Debt Schedule</t>
  </si>
  <si>
    <t>Debt Balance Schedule</t>
  </si>
  <si>
    <t>Assets = Capital</t>
  </si>
  <si>
    <t>Plus: Debt Financing</t>
  </si>
  <si>
    <t>Plus: Equity Financing</t>
  </si>
  <si>
    <t>Less: Debt Repayment</t>
  </si>
  <si>
    <t>Less: Operating Expenses</t>
  </si>
  <si>
    <t>Less: Depreciation</t>
  </si>
  <si>
    <t>Less: Interest Expense</t>
  </si>
  <si>
    <t>Less: Taxes</t>
  </si>
  <si>
    <t>interest + repayment</t>
  </si>
  <si>
    <t>Dividends + Int + Repay</t>
  </si>
  <si>
    <t>Link tp Dbt Schd</t>
  </si>
  <si>
    <t>Link to Plt Balance</t>
  </si>
  <si>
    <t xml:space="preserve">Input </t>
  </si>
  <si>
    <t>Project</t>
  </si>
  <si>
    <t>Asset</t>
  </si>
  <si>
    <t>Equity Cap</t>
  </si>
  <si>
    <t>Debt Cap</t>
  </si>
  <si>
    <t>Repayments</t>
  </si>
  <si>
    <t>ΔΙΑΓΡΑΜΜΑ ΥΠΟΔΕΙΓΜΑΤΟΣ</t>
  </si>
  <si>
    <t>&lt;-------------------------------------   Operating Period ---------------------------------&gt;</t>
  </si>
  <si>
    <t>Μεταβλητές - Inputs</t>
  </si>
  <si>
    <t>Αποτελέσματα Outputs</t>
  </si>
  <si>
    <t>Revenue Escalation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</si>
</sst>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</numFmts>
  <fonts count="10" x14ac:knownFonts="1">
    <font>
      <sz val="10"/>
      <name val="Arial"/>
    </font>
    <font>
      <sz val="10"/>
      <name val="Arial"/>
      <family val="2"/>
      <charset val="161"/>
    </font>
    <font>
      <sz val="8"/>
      <name val="Arial"/>
      <family val="2"/>
    </font>
    <font>
      <b/>
      <sz val="10"/>
      <color indexed="13"/>
      <name val="Arial"/>
      <family val="2"/>
    </font>
    <font>
      <b/>
      <sz val="14"/>
      <color indexed="13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20"/>
      <name val="Times New Roman"/>
      <family val="1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0" xfId="0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3" fillId="4" borderId="1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165" fontId="5" fillId="5" borderId="24" xfId="1" applyNumberFormat="1" applyFont="1" applyFill="1" applyBorder="1"/>
    <xf numFmtId="165" fontId="5" fillId="5" borderId="5" xfId="1" applyNumberFormat="1" applyFont="1" applyFill="1" applyBorder="1"/>
    <xf numFmtId="165" fontId="5" fillId="5" borderId="15" xfId="1" applyNumberFormat="1" applyFont="1" applyFill="1" applyBorder="1"/>
    <xf numFmtId="0" fontId="6" fillId="5" borderId="24" xfId="0" applyFont="1" applyFill="1" applyBorder="1" applyAlignment="1">
      <alignment horizontal="right"/>
    </xf>
    <xf numFmtId="9" fontId="5" fillId="5" borderId="5" xfId="2" applyFont="1" applyFill="1" applyBorder="1"/>
    <xf numFmtId="9" fontId="5" fillId="5" borderId="15" xfId="2" applyFont="1" applyFill="1" applyBorder="1"/>
    <xf numFmtId="164" fontId="5" fillId="5" borderId="5" xfId="1" applyFont="1" applyFill="1" applyBorder="1"/>
    <xf numFmtId="10" fontId="1" fillId="7" borderId="18" xfId="0" applyNumberFormat="1" applyFont="1" applyFill="1" applyBorder="1"/>
    <xf numFmtId="10" fontId="1" fillId="7" borderId="5" xfId="0" applyNumberFormat="1" applyFont="1" applyFill="1" applyBorder="1"/>
    <xf numFmtId="164" fontId="1" fillId="7" borderId="5" xfId="1" applyFont="1" applyFill="1" applyBorder="1"/>
    <xf numFmtId="164" fontId="1" fillId="7" borderId="15" xfId="0" applyNumberFormat="1" applyFont="1" applyFill="1" applyBorder="1"/>
    <xf numFmtId="164" fontId="0" fillId="9" borderId="17" xfId="1" applyFont="1" applyFill="1" applyBorder="1"/>
    <xf numFmtId="165" fontId="0" fillId="9" borderId="17" xfId="1" applyNumberFormat="1" applyFont="1" applyFill="1" applyBorder="1"/>
    <xf numFmtId="9" fontId="0" fillId="9" borderId="12" xfId="0" applyNumberFormat="1" applyFill="1" applyBorder="1"/>
    <xf numFmtId="9" fontId="0" fillId="9" borderId="17" xfId="0" applyNumberFormat="1" applyFill="1" applyBorder="1"/>
    <xf numFmtId="0" fontId="0" fillId="9" borderId="17" xfId="0" applyFill="1" applyBorder="1" applyAlignment="1">
      <alignment horizontal="right"/>
    </xf>
    <xf numFmtId="9" fontId="0" fillId="9" borderId="17" xfId="1" applyNumberFormat="1" applyFont="1" applyFill="1" applyBorder="1"/>
    <xf numFmtId="9" fontId="0" fillId="8" borderId="12" xfId="1" applyNumberFormat="1" applyFont="1" applyFill="1" applyBorder="1"/>
    <xf numFmtId="0" fontId="0" fillId="12" borderId="3" xfId="0" applyFill="1" applyBorder="1" applyAlignment="1">
      <alignment horizontal="left"/>
    </xf>
    <xf numFmtId="0" fontId="0" fillId="12" borderId="0" xfId="0" applyFill="1" applyBorder="1" applyAlignment="1">
      <alignment horizontal="center"/>
    </xf>
    <xf numFmtId="0" fontId="0" fillId="12" borderId="0" xfId="0" applyFill="1" applyBorder="1" applyAlignment="1">
      <alignment horizontal="right"/>
    </xf>
    <xf numFmtId="0" fontId="0" fillId="12" borderId="17" xfId="0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/>
    <xf numFmtId="0" fontId="0" fillId="2" borderId="0" xfId="0" applyFill="1" applyProtection="1"/>
    <xf numFmtId="0" fontId="8" fillId="11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13" borderId="0" xfId="0" applyFont="1" applyFill="1" applyBorder="1"/>
    <xf numFmtId="0" fontId="8" fillId="13" borderId="0" xfId="0" applyFont="1" applyFill="1"/>
    <xf numFmtId="0" fontId="9" fillId="0" borderId="0" xfId="0" applyFont="1"/>
    <xf numFmtId="0" fontId="9" fillId="2" borderId="0" xfId="0" applyFont="1" applyFill="1"/>
    <xf numFmtId="0" fontId="8" fillId="3" borderId="7" xfId="0" applyFont="1" applyFill="1" applyBorder="1" applyAlignment="1">
      <alignment horizontal="center"/>
    </xf>
    <xf numFmtId="0" fontId="9" fillId="11" borderId="23" xfId="0" applyFont="1" applyFill="1" applyBorder="1"/>
    <xf numFmtId="0" fontId="9" fillId="13" borderId="0" xfId="0" applyFont="1" applyFill="1"/>
    <xf numFmtId="0" fontId="8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6" fontId="9" fillId="11" borderId="0" xfId="2" applyNumberFormat="1" applyFont="1" applyFill="1" applyBorder="1"/>
    <xf numFmtId="166" fontId="9" fillId="7" borderId="0" xfId="2" applyNumberFormat="1" applyFont="1" applyFill="1" applyBorder="1"/>
    <xf numFmtId="0" fontId="9" fillId="13" borderId="0" xfId="0" applyFont="1" applyFill="1" applyBorder="1"/>
    <xf numFmtId="0" fontId="9" fillId="2" borderId="0" xfId="0" applyFont="1" applyFill="1" applyBorder="1"/>
    <xf numFmtId="0" fontId="9" fillId="0" borderId="0" xfId="0" applyFont="1" applyFill="1" applyBorder="1"/>
    <xf numFmtId="164" fontId="9" fillId="13" borderId="0" xfId="1" applyFont="1" applyFill="1" applyBorder="1"/>
    <xf numFmtId="164" fontId="9" fillId="3" borderId="9" xfId="1" quotePrefix="1" applyFont="1" applyFill="1" applyBorder="1" applyAlignment="1">
      <alignment horizontal="center"/>
    </xf>
    <xf numFmtId="164" fontId="9" fillId="11" borderId="0" xfId="1" applyFont="1" applyFill="1" applyBorder="1"/>
    <xf numFmtId="165" fontId="9" fillId="7" borderId="0" xfId="1" applyNumberFormat="1" applyFont="1" applyFill="1" applyBorder="1"/>
    <xf numFmtId="164" fontId="9" fillId="13" borderId="1" xfId="1" applyFont="1" applyFill="1" applyBorder="1"/>
    <xf numFmtId="164" fontId="9" fillId="3" borderId="8" xfId="1" quotePrefix="1" applyFont="1" applyFill="1" applyBorder="1" applyAlignment="1">
      <alignment horizontal="center"/>
    </xf>
    <xf numFmtId="164" fontId="9" fillId="11" borderId="1" xfId="1" applyFont="1" applyFill="1" applyBorder="1"/>
    <xf numFmtId="165" fontId="9" fillId="7" borderId="1" xfId="1" applyNumberFormat="1" applyFont="1" applyFill="1" applyBorder="1"/>
    <xf numFmtId="164" fontId="9" fillId="3" borderId="9" xfId="1" applyFont="1" applyFill="1" applyBorder="1" applyAlignment="1">
      <alignment horizontal="center"/>
    </xf>
    <xf numFmtId="164" fontId="9" fillId="3" borderId="8" xfId="1" applyFont="1" applyFill="1" applyBorder="1" applyAlignment="1">
      <alignment horizontal="center"/>
    </xf>
    <xf numFmtId="9" fontId="9" fillId="11" borderId="0" xfId="1" applyNumberFormat="1" applyFont="1" applyFill="1" applyBorder="1"/>
    <xf numFmtId="164" fontId="9" fillId="13" borderId="2" xfId="1" applyFont="1" applyFill="1" applyBorder="1"/>
    <xf numFmtId="164" fontId="9" fillId="3" borderId="10" xfId="1" applyFont="1" applyFill="1" applyBorder="1" applyAlignment="1">
      <alignment horizontal="center"/>
    </xf>
    <xf numFmtId="164" fontId="9" fillId="11" borderId="2" xfId="1" applyFont="1" applyFill="1" applyBorder="1"/>
    <xf numFmtId="165" fontId="9" fillId="7" borderId="2" xfId="1" applyNumberFormat="1" applyFont="1" applyFill="1" applyBorder="1"/>
    <xf numFmtId="164" fontId="9" fillId="7" borderId="0" xfId="1" applyFont="1" applyFill="1" applyBorder="1"/>
    <xf numFmtId="165" fontId="9" fillId="11" borderId="0" xfId="1" applyNumberFormat="1" applyFont="1" applyFill="1" applyBorder="1"/>
    <xf numFmtId="164" fontId="9" fillId="3" borderId="19" xfId="1" applyFont="1" applyFill="1" applyBorder="1" applyAlignment="1">
      <alignment horizontal="center"/>
    </xf>
    <xf numFmtId="165" fontId="9" fillId="11" borderId="19" xfId="0" applyNumberFormat="1" applyFont="1" applyFill="1" applyBorder="1"/>
    <xf numFmtId="165" fontId="9" fillId="7" borderId="1" xfId="0" applyNumberFormat="1" applyFont="1" applyFill="1" applyBorder="1"/>
    <xf numFmtId="165" fontId="9" fillId="11" borderId="1" xfId="1" applyNumberFormat="1" applyFont="1" applyFill="1" applyBorder="1"/>
    <xf numFmtId="164" fontId="9" fillId="7" borderId="1" xfId="1" applyFont="1" applyFill="1" applyBorder="1"/>
    <xf numFmtId="165" fontId="9" fillId="11" borderId="2" xfId="1" applyNumberFormat="1" applyFont="1" applyFill="1" applyBorder="1"/>
    <xf numFmtId="0" fontId="9" fillId="3" borderId="9" xfId="0" quotePrefix="1" applyFont="1" applyFill="1" applyBorder="1" applyAlignment="1">
      <alignment horizontal="center"/>
    </xf>
    <xf numFmtId="0" fontId="9" fillId="13" borderId="2" xfId="0" applyFont="1" applyFill="1" applyBorder="1"/>
    <xf numFmtId="0" fontId="9" fillId="3" borderId="10" xfId="0" applyFont="1" applyFill="1" applyBorder="1" applyAlignment="1">
      <alignment horizontal="center"/>
    </xf>
    <xf numFmtId="0" fontId="9" fillId="7" borderId="0" xfId="0" applyFont="1" applyFill="1"/>
    <xf numFmtId="164" fontId="9" fillId="11" borderId="0" xfId="0" applyNumberFormat="1" applyFont="1" applyFill="1" applyBorder="1"/>
    <xf numFmtId="164" fontId="9" fillId="7" borderId="0" xfId="0" applyNumberFormat="1" applyFont="1" applyFill="1" applyBorder="1"/>
    <xf numFmtId="164" fontId="9" fillId="3" borderId="11" xfId="1" applyFont="1" applyFill="1" applyBorder="1" applyAlignment="1">
      <alignment horizontal="center"/>
    </xf>
    <xf numFmtId="165" fontId="9" fillId="11" borderId="0" xfId="0" applyNumberFormat="1" applyFont="1" applyFill="1"/>
    <xf numFmtId="165" fontId="9" fillId="7" borderId="0" xfId="0" applyNumberFormat="1" applyFont="1" applyFill="1"/>
    <xf numFmtId="0" fontId="9" fillId="11" borderId="0" xfId="0" applyFont="1" applyFill="1"/>
    <xf numFmtId="0" fontId="8" fillId="3" borderId="28" xfId="0" applyFont="1" applyFill="1" applyBorder="1" applyAlignment="1">
      <alignment horizontal="center"/>
    </xf>
    <xf numFmtId="0" fontId="8" fillId="13" borderId="16" xfId="0" applyFont="1" applyFill="1" applyBorder="1"/>
    <xf numFmtId="0" fontId="8" fillId="11" borderId="16" xfId="0" applyFont="1" applyFill="1" applyBorder="1"/>
    <xf numFmtId="0" fontId="8" fillId="7" borderId="16" xfId="0" applyFont="1" applyFill="1" applyBorder="1"/>
    <xf numFmtId="0" fontId="8" fillId="7" borderId="14" xfId="0" applyFont="1" applyFill="1" applyBorder="1"/>
    <xf numFmtId="0" fontId="9" fillId="13" borderId="3" xfId="0" applyFont="1" applyFill="1" applyBorder="1"/>
    <xf numFmtId="166" fontId="9" fillId="7" borderId="17" xfId="2" applyNumberFormat="1" applyFont="1" applyFill="1" applyBorder="1"/>
    <xf numFmtId="164" fontId="9" fillId="7" borderId="17" xfId="1" applyFont="1" applyFill="1" applyBorder="1"/>
    <xf numFmtId="0" fontId="9" fillId="13" borderId="4" xfId="0" applyFont="1" applyFill="1" applyBorder="1"/>
    <xf numFmtId="0" fontId="9" fillId="13" borderId="6" xfId="0" applyFont="1" applyFill="1" applyBorder="1"/>
    <xf numFmtId="0" fontId="9" fillId="3" borderId="11" xfId="0" applyFont="1" applyFill="1" applyBorder="1" applyAlignment="1">
      <alignment horizontal="center"/>
    </xf>
    <xf numFmtId="9" fontId="9" fillId="7" borderId="6" xfId="2" applyFont="1" applyFill="1" applyBorder="1"/>
    <xf numFmtId="9" fontId="9" fillId="7" borderId="12" xfId="2" applyFont="1" applyFill="1" applyBorder="1"/>
    <xf numFmtId="0" fontId="9" fillId="13" borderId="16" xfId="0" applyFont="1" applyFill="1" applyBorder="1"/>
    <xf numFmtId="0" fontId="9" fillId="3" borderId="7" xfId="0" applyFont="1" applyFill="1" applyBorder="1" applyAlignment="1">
      <alignment horizontal="center"/>
    </xf>
    <xf numFmtId="9" fontId="9" fillId="7" borderId="16" xfId="2" applyFont="1" applyFill="1" applyBorder="1"/>
    <xf numFmtId="9" fontId="9" fillId="7" borderId="14" xfId="2" applyFont="1" applyFill="1" applyBorder="1"/>
    <xf numFmtId="9" fontId="9" fillId="11" borderId="0" xfId="2" applyFont="1" applyFill="1" applyBorder="1"/>
    <xf numFmtId="9" fontId="9" fillId="7" borderId="0" xfId="2" applyFont="1" applyFill="1" applyBorder="1"/>
    <xf numFmtId="9" fontId="9" fillId="7" borderId="17" xfId="2" applyFont="1" applyFill="1" applyBorder="1"/>
    <xf numFmtId="167" fontId="9" fillId="11" borderId="0" xfId="1" applyNumberFormat="1" applyFont="1" applyFill="1" applyBorder="1"/>
    <xf numFmtId="167" fontId="9" fillId="11" borderId="6" xfId="1" applyNumberFormat="1" applyFont="1" applyFill="1" applyBorder="1"/>
    <xf numFmtId="0" fontId="8" fillId="13" borderId="13" xfId="0" applyFont="1" applyFill="1" applyBorder="1"/>
    <xf numFmtId="0" fontId="8" fillId="13" borderId="3" xfId="0" applyFont="1" applyFill="1" applyBorder="1"/>
    <xf numFmtId="167" fontId="9" fillId="11" borderId="16" xfId="1" applyNumberFormat="1" applyFont="1" applyFill="1" applyBorder="1"/>
    <xf numFmtId="167" fontId="8" fillId="11" borderId="0" xfId="1" applyNumberFormat="1" applyFont="1" applyFill="1" applyBorder="1"/>
    <xf numFmtId="167" fontId="9" fillId="7" borderId="0" xfId="2" applyNumberFormat="1" applyFont="1" applyFill="1" applyBorder="1"/>
    <xf numFmtId="167" fontId="9" fillId="7" borderId="17" xfId="2" applyNumberFormat="1" applyFont="1" applyFill="1" applyBorder="1"/>
    <xf numFmtId="167" fontId="9" fillId="7" borderId="6" xfId="1" applyNumberFormat="1" applyFont="1" applyFill="1" applyBorder="1"/>
    <xf numFmtId="167" fontId="9" fillId="7" borderId="12" xfId="1" applyNumberFormat="1" applyFont="1" applyFill="1" applyBorder="1"/>
    <xf numFmtId="0" fontId="9" fillId="0" borderId="16" xfId="0" applyFont="1" applyFill="1" applyBorder="1"/>
    <xf numFmtId="0" fontId="9" fillId="0" borderId="16" xfId="0" applyFont="1" applyFill="1" applyBorder="1" applyAlignment="1">
      <alignment horizontal="center"/>
    </xf>
    <xf numFmtId="9" fontId="9" fillId="0" borderId="16" xfId="2" applyFont="1" applyFill="1" applyBorder="1"/>
    <xf numFmtId="9" fontId="9" fillId="0" borderId="14" xfId="2" applyFont="1" applyFill="1" applyBorder="1"/>
    <xf numFmtId="167" fontId="9" fillId="7" borderId="0" xfId="1" applyNumberFormat="1" applyFont="1" applyFill="1" applyBorder="1"/>
    <xf numFmtId="0" fontId="9" fillId="0" borderId="13" xfId="0" applyFont="1" applyFill="1" applyBorder="1"/>
    <xf numFmtId="167" fontId="9" fillId="7" borderId="17" xfId="1" applyNumberFormat="1" applyFont="1" applyFill="1" applyBorder="1"/>
    <xf numFmtId="0" fontId="9" fillId="11" borderId="16" xfId="0" applyFont="1" applyFill="1" applyBorder="1"/>
    <xf numFmtId="0" fontId="9" fillId="7" borderId="16" xfId="0" applyFont="1" applyFill="1" applyBorder="1"/>
    <xf numFmtId="0" fontId="9" fillId="7" borderId="14" xfId="0" applyFont="1" applyFill="1" applyBorder="1"/>
    <xf numFmtId="165" fontId="9" fillId="7" borderId="17" xfId="1" applyNumberFormat="1" applyFont="1" applyFill="1" applyBorder="1"/>
    <xf numFmtId="165" fontId="9" fillId="7" borderId="29" xfId="1" applyNumberFormat="1" applyFont="1" applyFill="1" applyBorder="1"/>
    <xf numFmtId="165" fontId="9" fillId="7" borderId="30" xfId="1" applyNumberFormat="1" applyFont="1" applyFill="1" applyBorder="1"/>
    <xf numFmtId="164" fontId="9" fillId="13" borderId="6" xfId="1" applyFont="1" applyFill="1" applyBorder="1"/>
    <xf numFmtId="164" fontId="9" fillId="11" borderId="6" xfId="1" applyFont="1" applyFill="1" applyBorder="1"/>
    <xf numFmtId="165" fontId="9" fillId="7" borderId="6" xfId="1" applyNumberFormat="1" applyFont="1" applyFill="1" applyBorder="1"/>
    <xf numFmtId="165" fontId="9" fillId="7" borderId="12" xfId="1" applyNumberFormat="1" applyFont="1" applyFill="1" applyBorder="1"/>
    <xf numFmtId="164" fontId="9" fillId="11" borderId="16" xfId="1" applyFont="1" applyFill="1" applyBorder="1"/>
    <xf numFmtId="164" fontId="9" fillId="7" borderId="16" xfId="1" applyFont="1" applyFill="1" applyBorder="1"/>
    <xf numFmtId="164" fontId="9" fillId="7" borderId="14" xfId="1" applyFont="1" applyFill="1" applyBorder="1"/>
    <xf numFmtId="165" fontId="9" fillId="7" borderId="29" xfId="0" applyNumberFormat="1" applyFont="1" applyFill="1" applyBorder="1"/>
    <xf numFmtId="164" fontId="9" fillId="7" borderId="29" xfId="1" applyFont="1" applyFill="1" applyBorder="1"/>
    <xf numFmtId="165" fontId="9" fillId="11" borderId="6" xfId="1" applyNumberFormat="1" applyFont="1" applyFill="1" applyBorder="1"/>
    <xf numFmtId="164" fontId="9" fillId="7" borderId="17" xfId="0" applyNumberFormat="1" applyFont="1" applyFill="1" applyBorder="1"/>
    <xf numFmtId="0" fontId="0" fillId="12" borderId="4" xfId="0" applyFill="1" applyBorder="1" applyAlignment="1">
      <alignment horizontal="left"/>
    </xf>
    <xf numFmtId="0" fontId="0" fillId="12" borderId="6" xfId="0" applyFill="1" applyBorder="1" applyAlignment="1">
      <alignment horizontal="center"/>
    </xf>
    <xf numFmtId="0" fontId="0" fillId="12" borderId="6" xfId="0" applyFill="1" applyBorder="1" applyAlignment="1">
      <alignment horizontal="right"/>
    </xf>
    <xf numFmtId="0" fontId="0" fillId="12" borderId="12" xfId="0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164" fontId="9" fillId="11" borderId="21" xfId="1" applyFont="1" applyFill="1" applyBorder="1"/>
    <xf numFmtId="164" fontId="9" fillId="7" borderId="21" xfId="1" applyFont="1" applyFill="1" applyBorder="1"/>
    <xf numFmtId="164" fontId="9" fillId="7" borderId="22" xfId="1" applyFont="1" applyFill="1" applyBorder="1"/>
    <xf numFmtId="0" fontId="4" fillId="4" borderId="21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4" fillId="6" borderId="2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0" fillId="0" borderId="25" xfId="0" applyBorder="1"/>
    <xf numFmtId="0" fontId="3" fillId="6" borderId="4" xfId="0" applyFont="1" applyFill="1" applyBorder="1" applyAlignment="1">
      <alignment horizontal="left"/>
    </xf>
    <xf numFmtId="0" fontId="0" fillId="0" borderId="26" xfId="0" applyBorder="1"/>
    <xf numFmtId="0" fontId="3" fillId="6" borderId="3" xfId="0" applyFont="1" applyFill="1" applyBorder="1" applyAlignment="1">
      <alignment horizontal="left"/>
    </xf>
    <xf numFmtId="0" fontId="0" fillId="0" borderId="27" xfId="0" applyBorder="1"/>
    <xf numFmtId="0" fontId="1" fillId="10" borderId="20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7" fillId="10" borderId="14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9" fillId="7" borderId="20" xfId="0" quotePrefix="1" applyFont="1" applyFill="1" applyBorder="1" applyAlignment="1">
      <alignment horizontal="center"/>
    </xf>
    <xf numFmtId="0" fontId="9" fillId="7" borderId="21" xfId="0" quotePrefix="1" applyFont="1" applyFill="1" applyBorder="1" applyAlignment="1">
      <alignment horizontal="center"/>
    </xf>
    <xf numFmtId="0" fontId="9" fillId="7" borderId="22" xfId="0" quotePrefix="1" applyFont="1" applyFill="1" applyBorder="1" applyAlignment="1">
      <alignment horizontal="center"/>
    </xf>
    <xf numFmtId="0" fontId="8" fillId="13" borderId="31" xfId="0" applyFont="1" applyFill="1" applyBorder="1" applyAlignment="1">
      <alignment horizontal="center"/>
    </xf>
    <xf numFmtId="0" fontId="8" fillId="13" borderId="32" xfId="0" applyFont="1" applyFill="1" applyBorder="1" applyAlignment="1">
      <alignment horizontal="center"/>
    </xf>
    <xf numFmtId="0" fontId="8" fillId="13" borderId="13" xfId="0" applyFont="1" applyFill="1" applyBorder="1" applyAlignment="1">
      <alignment horizontal="left"/>
    </xf>
    <xf numFmtId="0" fontId="8" fillId="13" borderId="16" xfId="0" applyFont="1" applyFill="1" applyBorder="1" applyAlignment="1">
      <alignment horizontal="left"/>
    </xf>
    <xf numFmtId="0" fontId="8" fillId="13" borderId="14" xfId="0" applyFont="1" applyFill="1" applyBorder="1" applyAlignment="1">
      <alignment horizontal="left"/>
    </xf>
    <xf numFmtId="0" fontId="8" fillId="13" borderId="20" xfId="0" applyFont="1" applyFill="1" applyBorder="1" applyAlignment="1">
      <alignment horizontal="left"/>
    </xf>
    <xf numFmtId="0" fontId="8" fillId="13" borderId="21" xfId="0" applyFont="1" applyFill="1" applyBorder="1" applyAlignment="1">
      <alignment horizontal="left"/>
    </xf>
    <xf numFmtId="0" fontId="8" fillId="13" borderId="22" xfId="0" applyFont="1" applyFill="1" applyBorder="1" applyAlignment="1">
      <alignment horizontal="left"/>
    </xf>
  </cellXfs>
  <cellStyles count="3">
    <cellStyle name="Κανονικό" xfId="0" builtinId="0"/>
    <cellStyle name="Κόμμα" xfId="1" builtinId="3"/>
    <cellStyle name="Ποσοστό" xfId="2" builtinId="5"/>
  </cellStyles>
  <dxfs count="1">
    <dxf>
      <font>
        <color rgb="FFFFFFFF"/>
      </font>
      <fill>
        <patternFill>
          <bgColor rgb="FFDC143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133348</xdr:colOff>
      <xdr:row>5</xdr:row>
      <xdr:rowOff>0</xdr:rowOff>
    </xdr:from>
    <xdr:to>
      <xdr:col>11</xdr:col>
      <xdr:colOff>9524</xdr:colOff>
      <xdr:row>11</xdr:row>
      <xdr:rowOff>161926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ShapeType="1"/>
        </xdr:cNvSpPr>
      </xdr:nvSpPr>
      <xdr:spPr bwMode="auto">
        <a:xfrm flipH="1">
          <a:off x="5333998" y="895350"/>
          <a:ext cx="1390651" cy="11620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7</xdr:row>
      <xdr:rowOff>161925</xdr:rowOff>
    </xdr:from>
    <xdr:to>
      <xdr:col>10</xdr:col>
      <xdr:colOff>600075</xdr:colOff>
      <xdr:row>11</xdr:row>
      <xdr:rowOff>161925</xdr:rowOff>
    </xdr:to>
    <xdr:sp macro="" textlink="">
      <xdr:nvSpPr>
        <xdr:cNvPr id="3136" name="Line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ShapeType="1"/>
        </xdr:cNvSpPr>
      </xdr:nvSpPr>
      <xdr:spPr bwMode="auto">
        <a:xfrm flipV="1">
          <a:off x="6086475" y="1390650"/>
          <a:ext cx="619125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457198</xdr:colOff>
      <xdr:row>15</xdr:row>
      <xdr:rowOff>0</xdr:rowOff>
    </xdr:from>
    <xdr:to>
      <xdr:col>11</xdr:col>
      <xdr:colOff>19049</xdr:colOff>
      <xdr:row>19</xdr:row>
      <xdr:rowOff>9525</xdr:rowOff>
    </xdr:to>
    <xdr:sp macro="" textlink="">
      <xdr:nvSpPr>
        <xdr:cNvPr id="3137" name="Lin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ShapeType="1"/>
        </xdr:cNvSpPr>
      </xdr:nvSpPr>
      <xdr:spPr bwMode="auto">
        <a:xfrm flipH="1" flipV="1">
          <a:off x="5638798" y="2581275"/>
          <a:ext cx="638176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409575</xdr:colOff>
      <xdr:row>15</xdr:row>
      <xdr:rowOff>28575</xdr:rowOff>
    </xdr:from>
    <xdr:to>
      <xdr:col>8</xdr:col>
      <xdr:colOff>438150</xdr:colOff>
      <xdr:row>15</xdr:row>
      <xdr:rowOff>38100</xdr:rowOff>
    </xdr:to>
    <xdr:sp macro="" textlink="">
      <xdr:nvSpPr>
        <xdr:cNvPr id="3138" name="Line 5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ShapeType="1"/>
        </xdr:cNvSpPr>
      </xdr:nvSpPr>
      <xdr:spPr bwMode="auto">
        <a:xfrm flipH="1" flipV="1">
          <a:off x="5610225" y="2847975"/>
          <a:ext cx="28575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8</xdr:col>
      <xdr:colOff>228600</xdr:colOff>
      <xdr:row>15</xdr:row>
      <xdr:rowOff>28575</xdr:rowOff>
    </xdr:from>
    <xdr:to>
      <xdr:col>11</xdr:col>
      <xdr:colOff>0</xdr:colOff>
      <xdr:row>22</xdr:row>
      <xdr:rowOff>0</xdr:rowOff>
    </xdr:to>
    <xdr:sp macro="" textlink="">
      <xdr:nvSpPr>
        <xdr:cNvPr id="3139" name="Line 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ShapeType="1"/>
        </xdr:cNvSpPr>
      </xdr:nvSpPr>
      <xdr:spPr bwMode="auto">
        <a:xfrm>
          <a:off x="5429250" y="2847975"/>
          <a:ext cx="12858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847725</xdr:colOff>
      <xdr:row>5</xdr:row>
      <xdr:rowOff>19049</xdr:rowOff>
    </xdr:from>
    <xdr:to>
      <xdr:col>7</xdr:col>
      <xdr:colOff>285750</xdr:colOff>
      <xdr:row>11</xdr:row>
      <xdr:rowOff>171449</xdr:rowOff>
    </xdr:to>
    <xdr:sp macro="" textlink="">
      <xdr:nvSpPr>
        <xdr:cNvPr id="3140" name="Line 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ShapeType="1"/>
        </xdr:cNvSpPr>
      </xdr:nvSpPr>
      <xdr:spPr bwMode="auto">
        <a:xfrm>
          <a:off x="3438525" y="923924"/>
          <a:ext cx="904875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847722</xdr:colOff>
      <xdr:row>7</xdr:row>
      <xdr:rowOff>161924</xdr:rowOff>
    </xdr:from>
    <xdr:to>
      <xdr:col>5</xdr:col>
      <xdr:colOff>857249</xdr:colOff>
      <xdr:row>12</xdr:row>
      <xdr:rowOff>28575</xdr:rowOff>
    </xdr:to>
    <xdr:sp macro="" textlink="">
      <xdr:nvSpPr>
        <xdr:cNvPr id="3141" name="Line 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ShapeType="1"/>
        </xdr:cNvSpPr>
      </xdr:nvSpPr>
      <xdr:spPr bwMode="auto">
        <a:xfrm flipH="1" flipV="1">
          <a:off x="3438522" y="1400174"/>
          <a:ext cx="9527" cy="7048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342900</xdr:colOff>
      <xdr:row>15</xdr:row>
      <xdr:rowOff>0</xdr:rowOff>
    </xdr:from>
    <xdr:to>
      <xdr:col>6</xdr:col>
      <xdr:colOff>0</xdr:colOff>
      <xdr:row>18</xdr:row>
      <xdr:rowOff>161925</xdr:rowOff>
    </xdr:to>
    <xdr:sp macro="" textlink="">
      <xdr:nvSpPr>
        <xdr:cNvPr id="3142" name="Line 1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ShapeType="1"/>
        </xdr:cNvSpPr>
      </xdr:nvSpPr>
      <xdr:spPr bwMode="auto">
        <a:xfrm flipV="1">
          <a:off x="2781300" y="2905125"/>
          <a:ext cx="101917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143" name="Line 1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ShapeType="1"/>
        </xdr:cNvSpPr>
      </xdr:nvSpPr>
      <xdr:spPr bwMode="auto">
        <a:xfrm>
          <a:off x="3800475" y="28194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5</xdr:col>
      <xdr:colOff>723900</xdr:colOff>
      <xdr:row>15</xdr:row>
      <xdr:rowOff>9525</xdr:rowOff>
    </xdr:from>
    <xdr:to>
      <xdr:col>7</xdr:col>
      <xdr:colOff>47625</xdr:colOff>
      <xdr:row>19</xdr:row>
      <xdr:rowOff>9525</xdr:rowOff>
    </xdr:to>
    <xdr:sp macro="" textlink="">
      <xdr:nvSpPr>
        <xdr:cNvPr id="3144" name="Line 1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ShapeType="1"/>
        </xdr:cNvSpPr>
      </xdr:nvSpPr>
      <xdr:spPr bwMode="auto">
        <a:xfrm flipH="1">
          <a:off x="3314700" y="2590800"/>
          <a:ext cx="6858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628650</xdr:colOff>
      <xdr:row>15</xdr:row>
      <xdr:rowOff>19050</xdr:rowOff>
    </xdr:from>
    <xdr:to>
      <xdr:col>7</xdr:col>
      <xdr:colOff>628650</xdr:colOff>
      <xdr:row>23</xdr:row>
      <xdr:rowOff>104775</xdr:rowOff>
    </xdr:to>
    <xdr:sp macro="" textlink="">
      <xdr:nvSpPr>
        <xdr:cNvPr id="3145" name="Line 1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ShapeType="1"/>
        </xdr:cNvSpPr>
      </xdr:nvSpPr>
      <xdr:spPr bwMode="auto">
        <a:xfrm flipV="1">
          <a:off x="5038725" y="2838450"/>
          <a:ext cx="0" cy="1419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7</xdr:col>
      <xdr:colOff>666748</xdr:colOff>
      <xdr:row>15</xdr:row>
      <xdr:rowOff>0</xdr:rowOff>
    </xdr:from>
    <xdr:to>
      <xdr:col>7</xdr:col>
      <xdr:colOff>723899</xdr:colOff>
      <xdr:row>23</xdr:row>
      <xdr:rowOff>171449</xdr:rowOff>
    </xdr:to>
    <xdr:sp macro="" textlink="">
      <xdr:nvSpPr>
        <xdr:cNvPr id="3146" name="Line 1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ShapeType="1"/>
        </xdr:cNvSpPr>
      </xdr:nvSpPr>
      <xdr:spPr bwMode="auto">
        <a:xfrm flipH="1" flipV="1">
          <a:off x="5076823" y="2905123"/>
          <a:ext cx="57151" cy="16002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12</xdr:row>
      <xdr:rowOff>85725</xdr:rowOff>
    </xdr:from>
    <xdr:to>
      <xdr:col>5</xdr:col>
      <xdr:colOff>247650</xdr:colOff>
      <xdr:row>17</xdr:row>
      <xdr:rowOff>28575</xdr:rowOff>
    </xdr:to>
    <xdr:sp macro="" textlink="">
      <xdr:nvSpPr>
        <xdr:cNvPr id="1128" name="Line 48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ShapeType="1"/>
        </xdr:cNvSpPr>
      </xdr:nvSpPr>
      <xdr:spPr bwMode="auto">
        <a:xfrm>
          <a:off x="4762500" y="4562475"/>
          <a:ext cx="1238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se%20Files/Course%20Materials/2%20Templates%20and%20Exercises%20Project%20Finance/Project%20Finance%20Model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ssumption Book"/>
      <sheetName val="Working"/>
      <sheetName val="Input Summary"/>
      <sheetName val="Financial Summary"/>
      <sheetName val="Capital Expenditures"/>
      <sheetName val="Construction Financing"/>
      <sheetName val="Financing Assumptions"/>
      <sheetName val="Depreciation"/>
      <sheetName val="Working Capital Assumptions"/>
      <sheetName val="Monthly Sources and Uses"/>
      <sheetName val="Financial Calculations"/>
      <sheetName val="Cash Flow Graph"/>
      <sheetName val="Monthly Cash Flow"/>
      <sheetName val="Capital Structure Graph"/>
      <sheetName val="Revenue Expense Graph"/>
      <sheetName val="Debt Outstanding Graph"/>
      <sheetName val="Ending Debt"/>
      <sheetName val="Cash Flow Waterfall Graph"/>
      <sheetName val="LLCR PLCR"/>
      <sheetName val="Financing Graph"/>
      <sheetName val="Senior DSCR Graph"/>
      <sheetName val="Senior Outstanding Graph"/>
      <sheetName val="Senior Reserves Graph"/>
      <sheetName val="Senior Re-payments"/>
      <sheetName val="DSCR"/>
      <sheetName val="Aggregate DSCR"/>
      <sheetName val="Senior DSCR"/>
      <sheetName val="Return on Equity"/>
      <sheetName val="Return on Capital"/>
      <sheetName val="Book and Tax Depreciation"/>
      <sheetName val="Construction Graph"/>
      <sheetName val="Senior Pre-payment"/>
      <sheetName val="Income Tax Paid"/>
      <sheetName val="Cumulative Income Tax"/>
      <sheetName val="Return on Book Equity"/>
      <sheetName val="Outputs"/>
      <sheetName val="Summary"/>
      <sheetName val="Scenario Analysis"/>
      <sheetName val="range_names"/>
      <sheetName val="Combo Box Inputs"/>
    </sheetNames>
    <sheetDataSet>
      <sheetData sheetId="0">
        <row r="1">
          <cell r="A1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R30"/>
  <sheetViews>
    <sheetView tabSelected="1" topLeftCell="A3" zoomScaleNormal="100" workbookViewId="0">
      <selection activeCell="F24" sqref="F24"/>
    </sheetView>
  </sheetViews>
  <sheetFormatPr defaultColWidth="0" defaultRowHeight="12.75" zeroHeight="1" x14ac:dyDescent="0.2"/>
  <cols>
    <col min="1" max="1" width="2.28515625" style="1" customWidth="1"/>
    <col min="2" max="5" width="9.140625" style="1" customWidth="1"/>
    <col min="6" max="6" width="12.85546875" style="1" bestFit="1" customWidth="1"/>
    <col min="7" max="7" width="9.140625" style="1" customWidth="1"/>
    <col min="8" max="8" width="11.85546875" style="1" customWidth="1"/>
    <col min="9" max="9" width="6.5703125" style="1" customWidth="1"/>
    <col min="10" max="10" width="7" style="1" customWidth="1"/>
    <col min="11" max="13" width="9.140625" style="1" customWidth="1"/>
    <col min="14" max="14" width="10.28515625" style="1" bestFit="1" customWidth="1"/>
    <col min="15" max="15" width="2.7109375" style="1" customWidth="1"/>
    <col min="16" max="16" width="10.42578125" style="1" customWidth="1"/>
    <col min="17" max="17" width="13.42578125" style="1" customWidth="1"/>
    <col min="18" max="18" width="13.85546875" style="1" customWidth="1"/>
    <col min="19" max="16384" width="0" style="1" hidden="1"/>
  </cols>
  <sheetData>
    <row r="1" spans="1:18" ht="18.75" thickBot="1" x14ac:dyDescent="0.3">
      <c r="A1" s="160" t="s">
        <v>158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49" t="s">
        <v>160</v>
      </c>
      <c r="Q1" s="150"/>
      <c r="R1" s="151"/>
    </row>
    <row r="2" spans="1:18" ht="13.5" thickBot="1" x14ac:dyDescent="0.25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5"/>
      <c r="P2" s="10" t="s">
        <v>20</v>
      </c>
      <c r="Q2" s="10"/>
      <c r="R2" s="13">
        <f>+I15</f>
        <v>8</v>
      </c>
    </row>
    <row r="3" spans="1:18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11" t="s">
        <v>2</v>
      </c>
      <c r="Q3" s="11"/>
      <c r="R3" s="14">
        <f>'Υπόδειγμα μεταβλητές αποτέλεσμα'!N7</f>
        <v>30000</v>
      </c>
    </row>
    <row r="4" spans="1:18" x14ac:dyDescent="0.2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5"/>
      <c r="P4" s="11" t="s">
        <v>21</v>
      </c>
      <c r="Q4" s="11"/>
      <c r="R4" s="14">
        <f>'Υπόδειγμα μεταβλητές αποτέλεσμα'!N21</f>
        <v>10000</v>
      </c>
    </row>
    <row r="5" spans="1:18" ht="13.5" thickBot="1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5"/>
      <c r="P5" s="12" t="s">
        <v>24</v>
      </c>
      <c r="Q5" s="12"/>
      <c r="R5" s="15">
        <f>'Υπόδειγμα μεταβλητές αποτέλεσμα'!F7</f>
        <v>100000</v>
      </c>
    </row>
    <row r="6" spans="1:18" ht="13.5" thickBot="1" x14ac:dyDescent="0.25">
      <c r="A6" s="3"/>
      <c r="B6" s="2"/>
      <c r="C6" s="2"/>
      <c r="D6" s="166" t="s">
        <v>114</v>
      </c>
      <c r="E6" s="150"/>
      <c r="F6" s="151"/>
      <c r="G6" s="2"/>
      <c r="H6" s="2"/>
      <c r="I6" s="2"/>
      <c r="J6" s="2"/>
      <c r="K6" s="2"/>
      <c r="L6" s="166" t="s">
        <v>107</v>
      </c>
      <c r="M6" s="150"/>
      <c r="N6" s="151"/>
      <c r="O6" s="8"/>
      <c r="P6" s="10" t="s">
        <v>22</v>
      </c>
      <c r="Q6" s="10"/>
      <c r="R6" s="16" t="s">
        <v>30</v>
      </c>
    </row>
    <row r="7" spans="1:18" x14ac:dyDescent="0.2">
      <c r="A7" s="3"/>
      <c r="B7" s="2"/>
      <c r="C7" s="2"/>
      <c r="D7" s="3" t="s">
        <v>115</v>
      </c>
      <c r="E7" s="2"/>
      <c r="F7" s="24">
        <v>100000</v>
      </c>
      <c r="G7" s="2"/>
      <c r="H7" s="2"/>
      <c r="I7" s="2"/>
      <c r="J7" s="2"/>
      <c r="K7" s="2"/>
      <c r="L7" s="3" t="s">
        <v>108</v>
      </c>
      <c r="M7" s="2"/>
      <c r="N7" s="25">
        <v>30000</v>
      </c>
      <c r="O7" s="35"/>
      <c r="P7" s="11" t="s">
        <v>0</v>
      </c>
      <c r="Q7" s="11"/>
      <c r="R7" s="17">
        <f>+D13</f>
        <v>0.28999999999999998</v>
      </c>
    </row>
    <row r="8" spans="1:18" ht="13.5" thickBot="1" x14ac:dyDescent="0.25">
      <c r="A8" s="3"/>
      <c r="B8" s="2"/>
      <c r="C8" s="2"/>
      <c r="D8" s="4"/>
      <c r="E8" s="6"/>
      <c r="F8" s="5"/>
      <c r="G8" s="2"/>
      <c r="H8" s="2"/>
      <c r="I8" s="2"/>
      <c r="J8" s="7" t="s">
        <v>110</v>
      </c>
      <c r="K8" s="2"/>
      <c r="L8" s="4" t="s">
        <v>109</v>
      </c>
      <c r="M8" s="6"/>
      <c r="N8" s="26">
        <v>0.02</v>
      </c>
      <c r="O8" s="35"/>
      <c r="P8" s="12" t="s">
        <v>23</v>
      </c>
      <c r="Q8" s="12"/>
      <c r="R8" s="18">
        <f>+D15</f>
        <v>0.02</v>
      </c>
    </row>
    <row r="9" spans="1:18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5"/>
      <c r="P9" s="11" t="s">
        <v>25</v>
      </c>
      <c r="Q9" s="11"/>
      <c r="R9" s="17">
        <f>+F21</f>
        <v>0.7</v>
      </c>
    </row>
    <row r="10" spans="1:18" x14ac:dyDescent="0.2">
      <c r="A10" s="3"/>
      <c r="B10" s="2"/>
      <c r="C10" s="2"/>
      <c r="D10" s="2"/>
      <c r="E10" s="2"/>
      <c r="F10" s="2"/>
      <c r="G10" s="2"/>
      <c r="H10" s="36" t="s">
        <v>154</v>
      </c>
      <c r="I10" s="2"/>
      <c r="J10" s="2"/>
      <c r="K10" s="2"/>
      <c r="L10" s="2"/>
      <c r="M10" s="2"/>
      <c r="N10" s="2"/>
      <c r="O10" s="35"/>
      <c r="P10" s="11" t="s">
        <v>26</v>
      </c>
      <c r="Q10" s="11"/>
      <c r="R10" s="19">
        <f>+F22</f>
        <v>5</v>
      </c>
    </row>
    <row r="11" spans="1:18" ht="13.5" thickBot="1" x14ac:dyDescent="0.25">
      <c r="A11" s="3"/>
      <c r="B11" s="2"/>
      <c r="C11" s="2"/>
      <c r="D11" s="2"/>
      <c r="E11" s="2"/>
      <c r="F11" s="7" t="s">
        <v>110</v>
      </c>
      <c r="G11" s="2"/>
      <c r="H11" s="2"/>
      <c r="I11" s="2"/>
      <c r="J11" s="2"/>
      <c r="K11" s="2"/>
      <c r="L11" s="2"/>
      <c r="M11" s="2"/>
      <c r="N11" s="2"/>
      <c r="O11" s="35"/>
      <c r="P11" s="12" t="s">
        <v>1</v>
      </c>
      <c r="Q11" s="12"/>
      <c r="R11" s="18">
        <f>+F23</f>
        <v>0.03</v>
      </c>
    </row>
    <row r="12" spans="1:18" ht="13.5" thickBot="1" x14ac:dyDescent="0.25">
      <c r="A12" s="3"/>
      <c r="B12" s="166" t="s">
        <v>122</v>
      </c>
      <c r="C12" s="150"/>
      <c r="D12" s="151"/>
      <c r="E12" s="2"/>
      <c r="F12" s="2"/>
      <c r="G12" s="2"/>
      <c r="H12" s="2"/>
      <c r="I12" s="2"/>
      <c r="J12" s="2"/>
      <c r="K12" s="7" t="s">
        <v>111</v>
      </c>
      <c r="L12" s="2"/>
      <c r="M12" s="2"/>
      <c r="N12" s="2"/>
      <c r="O12" s="35"/>
    </row>
    <row r="13" spans="1:18" ht="13.5" thickBot="1" x14ac:dyDescent="0.25">
      <c r="A13" s="3"/>
      <c r="B13" s="3" t="s">
        <v>0</v>
      </c>
      <c r="C13" s="2"/>
      <c r="D13" s="27">
        <v>0.28999999999999998</v>
      </c>
      <c r="E13" s="2"/>
      <c r="F13" s="2"/>
      <c r="G13" s="159" t="s">
        <v>153</v>
      </c>
      <c r="H13" s="150"/>
      <c r="I13" s="150"/>
      <c r="J13" s="151"/>
      <c r="K13" s="2"/>
      <c r="L13" s="2"/>
      <c r="M13" s="2"/>
      <c r="N13" s="2"/>
      <c r="O13" s="35"/>
    </row>
    <row r="14" spans="1:18" x14ac:dyDescent="0.2">
      <c r="A14" s="3"/>
      <c r="B14" s="3" t="s">
        <v>4</v>
      </c>
      <c r="C14" s="2"/>
      <c r="D14" s="28" t="s">
        <v>123</v>
      </c>
      <c r="E14" s="2"/>
      <c r="F14" s="2"/>
      <c r="G14" s="31" t="s">
        <v>106</v>
      </c>
      <c r="H14" s="32"/>
      <c r="I14" s="33">
        <v>1</v>
      </c>
      <c r="J14" s="34"/>
      <c r="K14" s="2"/>
      <c r="L14" s="2"/>
      <c r="M14" s="2"/>
      <c r="N14" s="2"/>
      <c r="O14" s="35"/>
      <c r="P14" s="9"/>
      <c r="Q14" s="9"/>
      <c r="R14" s="9"/>
    </row>
    <row r="15" spans="1:18" ht="13.5" thickBot="1" x14ac:dyDescent="0.25">
      <c r="A15" s="3"/>
      <c r="B15" s="4" t="s">
        <v>124</v>
      </c>
      <c r="C15" s="6"/>
      <c r="D15" s="26">
        <v>0.02</v>
      </c>
      <c r="E15" s="2"/>
      <c r="F15" s="2"/>
      <c r="G15" s="141" t="s">
        <v>105</v>
      </c>
      <c r="H15" s="142"/>
      <c r="I15" s="143">
        <v>8</v>
      </c>
      <c r="J15" s="144"/>
      <c r="K15" s="2"/>
      <c r="L15" s="2"/>
      <c r="M15" s="2"/>
      <c r="N15" s="2"/>
      <c r="O15" s="35"/>
    </row>
    <row r="16" spans="1:18" ht="13.5" thickBot="1" x14ac:dyDescent="0.25">
      <c r="A16" s="3"/>
      <c r="B16" s="2"/>
      <c r="C16" s="2"/>
      <c r="D16" s="2"/>
      <c r="E16" s="2"/>
      <c r="F16" s="2"/>
      <c r="G16" s="2"/>
      <c r="H16" s="2"/>
      <c r="I16" s="2"/>
      <c r="J16" s="2"/>
      <c r="K16" s="7" t="s">
        <v>111</v>
      </c>
      <c r="L16" s="2"/>
      <c r="M16" s="2"/>
      <c r="N16" s="2"/>
      <c r="O16" s="35"/>
    </row>
    <row r="17" spans="1:18" ht="18.75" thickBot="1" x14ac:dyDescent="0.3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5"/>
      <c r="P17" s="152" t="s">
        <v>161</v>
      </c>
      <c r="Q17" s="150"/>
      <c r="R17" s="151"/>
    </row>
    <row r="18" spans="1:18" x14ac:dyDescent="0.2">
      <c r="A18" s="3"/>
      <c r="B18" s="2"/>
      <c r="C18" s="2"/>
      <c r="D18" s="2"/>
      <c r="E18" s="36" t="s">
        <v>156</v>
      </c>
      <c r="F18" s="2"/>
      <c r="G18" s="2"/>
      <c r="H18" s="2"/>
      <c r="I18" s="2"/>
      <c r="J18" s="2"/>
      <c r="K18" s="2"/>
      <c r="L18" s="2"/>
      <c r="M18" s="2"/>
      <c r="N18" s="2"/>
      <c r="O18" s="35"/>
      <c r="P18" s="153" t="s">
        <v>15</v>
      </c>
      <c r="Q18" s="154"/>
      <c r="R18" s="20">
        <f>IRR('Αν. Υποδείγματος Υπολογισμοί'!F55:N55)</f>
        <v>0.1814857325899466</v>
      </c>
    </row>
    <row r="19" spans="1:18" ht="13.5" thickBot="1" x14ac:dyDescent="0.25">
      <c r="A19" s="3"/>
      <c r="B19" s="2"/>
      <c r="C19" s="2"/>
      <c r="D19" s="2"/>
      <c r="E19" s="2"/>
      <c r="F19" s="2"/>
      <c r="G19" s="36" t="s">
        <v>157</v>
      </c>
      <c r="H19" s="2"/>
      <c r="I19" s="2"/>
      <c r="J19" s="2" t="s">
        <v>110</v>
      </c>
      <c r="K19" s="2"/>
      <c r="L19" s="2"/>
      <c r="M19" s="2"/>
      <c r="N19" s="2"/>
      <c r="O19" s="35"/>
      <c r="P19" s="157" t="s">
        <v>17</v>
      </c>
      <c r="Q19" s="158"/>
      <c r="R19" s="21">
        <f>+IRR('Αν. Υποδείγματος Υπολογισμοί'!F56:N56)</f>
        <v>0.10383530389040541</v>
      </c>
    </row>
    <row r="20" spans="1:18" ht="13.5" thickBot="1" x14ac:dyDescent="0.25">
      <c r="A20" s="3"/>
      <c r="B20" s="2"/>
      <c r="C20" s="2"/>
      <c r="D20" s="166" t="s">
        <v>116</v>
      </c>
      <c r="E20" s="150"/>
      <c r="F20" s="151"/>
      <c r="G20" s="2"/>
      <c r="H20" s="2"/>
      <c r="I20" s="2"/>
      <c r="J20" s="2"/>
      <c r="K20" s="2"/>
      <c r="L20" s="166" t="s">
        <v>113</v>
      </c>
      <c r="M20" s="150"/>
      <c r="N20" s="151"/>
      <c r="O20" s="35"/>
      <c r="P20" s="157" t="s">
        <v>118</v>
      </c>
      <c r="Q20" s="158"/>
      <c r="R20" s="22">
        <f>AVERAGE('Αν. Υποδείγματος Υπολογισμοί'!G62:N62)</f>
        <v>1.2519121512354574</v>
      </c>
    </row>
    <row r="21" spans="1:18" ht="13.5" thickBot="1" x14ac:dyDescent="0.25">
      <c r="A21" s="3"/>
      <c r="B21" s="2"/>
      <c r="C21" s="2"/>
      <c r="D21" s="3" t="s">
        <v>102</v>
      </c>
      <c r="E21" s="2"/>
      <c r="F21" s="29">
        <v>0.7</v>
      </c>
      <c r="G21" s="2"/>
      <c r="H21" s="2"/>
      <c r="I21" s="2"/>
      <c r="J21" s="2"/>
      <c r="K21" s="2"/>
      <c r="L21" s="3" t="s">
        <v>112</v>
      </c>
      <c r="M21" s="2"/>
      <c r="N21" s="25">
        <v>10000</v>
      </c>
      <c r="O21" s="35"/>
      <c r="P21" s="155" t="s">
        <v>119</v>
      </c>
      <c r="Q21" s="156"/>
      <c r="R21" s="23">
        <f>MIN('Αν. Υποδείγματος Υπολογισμοί'!G62:N62)</f>
        <v>1.162608695652174</v>
      </c>
    </row>
    <row r="22" spans="1:18" ht="13.5" thickBot="1" x14ac:dyDescent="0.25">
      <c r="A22" s="3"/>
      <c r="B22" s="2"/>
      <c r="C22" s="2"/>
      <c r="D22" s="3" t="s">
        <v>26</v>
      </c>
      <c r="E22" s="2"/>
      <c r="F22" s="24">
        <v>5</v>
      </c>
      <c r="G22" s="2"/>
      <c r="H22" s="36" t="s">
        <v>155</v>
      </c>
      <c r="I22" s="2"/>
      <c r="J22" s="2"/>
      <c r="K22" s="2"/>
      <c r="L22" s="4" t="s">
        <v>109</v>
      </c>
      <c r="M22" s="6"/>
      <c r="N22" s="26">
        <f>D15</f>
        <v>0.02</v>
      </c>
      <c r="O22" s="35"/>
      <c r="P22" s="37"/>
      <c r="Q22" s="37"/>
      <c r="R22" s="37"/>
    </row>
    <row r="23" spans="1:18" ht="13.5" thickBot="1" x14ac:dyDescent="0.25">
      <c r="A23" s="3"/>
      <c r="B23" s="2"/>
      <c r="C23" s="2"/>
      <c r="D23" s="4" t="s">
        <v>1</v>
      </c>
      <c r="E23" s="6"/>
      <c r="F23" s="26">
        <v>0.03</v>
      </c>
      <c r="G23" s="2"/>
      <c r="H23" s="2"/>
      <c r="I23" s="2"/>
      <c r="J23" s="2"/>
      <c r="K23" s="2"/>
      <c r="L23" s="2"/>
      <c r="M23" s="2"/>
      <c r="N23" s="2"/>
      <c r="O23" s="35"/>
      <c r="P23" s="37"/>
      <c r="Q23" s="37"/>
      <c r="R23" s="37"/>
    </row>
    <row r="24" spans="1:18" ht="13.5" thickBot="1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5"/>
      <c r="P24" s="37"/>
      <c r="Q24" s="37"/>
      <c r="R24" s="37"/>
    </row>
    <row r="25" spans="1:18" ht="13.5" thickBot="1" x14ac:dyDescent="0.25">
      <c r="A25" s="3"/>
      <c r="B25" s="2"/>
      <c r="C25" s="2"/>
      <c r="D25" s="2"/>
      <c r="E25" s="2"/>
      <c r="F25" s="2"/>
      <c r="G25" s="2"/>
      <c r="H25" s="166" t="s">
        <v>120</v>
      </c>
      <c r="I25" s="150"/>
      <c r="J25" s="151"/>
      <c r="K25" s="2"/>
      <c r="L25" s="2"/>
      <c r="M25" s="2"/>
      <c r="N25" s="2"/>
      <c r="O25" s="35"/>
      <c r="P25" s="37"/>
      <c r="Q25" s="37"/>
      <c r="R25" s="37"/>
    </row>
    <row r="26" spans="1:18" ht="13.5" thickBot="1" x14ac:dyDescent="0.25">
      <c r="A26" s="3"/>
      <c r="B26" s="2"/>
      <c r="C26" s="2"/>
      <c r="D26" s="2"/>
      <c r="E26" s="2"/>
      <c r="F26" s="2"/>
      <c r="G26" s="2"/>
      <c r="H26" s="4" t="s">
        <v>121</v>
      </c>
      <c r="I26" s="6"/>
      <c r="J26" s="30">
        <f>1-F21</f>
        <v>0.30000000000000004</v>
      </c>
      <c r="K26" s="2"/>
      <c r="L26" s="2"/>
      <c r="M26" s="2"/>
      <c r="N26" s="2"/>
      <c r="O26" s="35"/>
      <c r="P26" s="37"/>
      <c r="Q26" s="37"/>
      <c r="R26" s="37"/>
    </row>
    <row r="27" spans="1:18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5"/>
      <c r="P27" s="37"/>
      <c r="Q27" s="37"/>
      <c r="R27" s="37"/>
    </row>
    <row r="28" spans="1:18" ht="13.5" thickBot="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/>
      <c r="P28" s="37"/>
      <c r="Q28" s="37"/>
      <c r="R28" s="37"/>
    </row>
    <row r="29" spans="1:18" x14ac:dyDescent="0.2"/>
    <row r="30" spans="1:18" x14ac:dyDescent="0.2"/>
  </sheetData>
  <mergeCells count="14">
    <mergeCell ref="G13:J13"/>
    <mergeCell ref="A1:O2"/>
    <mergeCell ref="H25:J25"/>
    <mergeCell ref="B12:D12"/>
    <mergeCell ref="L6:N6"/>
    <mergeCell ref="L20:N20"/>
    <mergeCell ref="D6:F6"/>
    <mergeCell ref="D20:F20"/>
    <mergeCell ref="P1:R1"/>
    <mergeCell ref="P17:R17"/>
    <mergeCell ref="P18:Q18"/>
    <mergeCell ref="P21:Q21"/>
    <mergeCell ref="P19:Q19"/>
    <mergeCell ref="P20:Q20"/>
  </mergeCells>
  <phoneticPr fontId="2" type="noConversion"/>
  <conditionalFormatting sqref="R18:R21">
    <cfRule type="expression" dxfId="0" priority="1" stopIfTrue="1">
      <formula>RiskIsOutput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AV556"/>
  <sheetViews>
    <sheetView showGridLines="0" topLeftCell="E41" zoomScaleNormal="100" workbookViewId="0">
      <selection activeCell="F75" sqref="F75"/>
    </sheetView>
  </sheetViews>
  <sheetFormatPr defaultColWidth="0" defaultRowHeight="15.75" zeroHeight="1" x14ac:dyDescent="0.25"/>
  <cols>
    <col min="1" max="1" width="3.140625" style="42" customWidth="1"/>
    <col min="2" max="2" width="2.7109375" style="42" customWidth="1"/>
    <col min="3" max="3" width="25.85546875" style="42" bestFit="1" customWidth="1"/>
    <col min="4" max="4" width="15.85546875" style="42" customWidth="1"/>
    <col min="5" max="5" width="25.5703125" style="42" bestFit="1" customWidth="1"/>
    <col min="6" max="14" width="13.42578125" style="42" bestFit="1" customWidth="1"/>
    <col min="15" max="16384" width="0" style="42" hidden="1"/>
  </cols>
  <sheetData>
    <row r="1" spans="1:48" ht="16.5" thickBot="1" x14ac:dyDescent="0.3"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48" ht="16.5" thickBot="1" x14ac:dyDescent="0.3">
      <c r="D2" s="43"/>
      <c r="E2" s="44" t="s">
        <v>41</v>
      </c>
      <c r="F2" s="45" t="s">
        <v>37</v>
      </c>
      <c r="G2" s="167" t="s">
        <v>159</v>
      </c>
      <c r="H2" s="168"/>
      <c r="I2" s="168"/>
      <c r="J2" s="168"/>
      <c r="K2" s="168"/>
      <c r="L2" s="168"/>
      <c r="M2" s="168"/>
      <c r="N2" s="169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48" ht="16.5" thickBot="1" x14ac:dyDescent="0.3">
      <c r="A3" s="170" t="s">
        <v>36</v>
      </c>
      <c r="B3" s="170"/>
      <c r="C3" s="170"/>
      <c r="D3" s="171"/>
      <c r="E3" s="87" t="s">
        <v>129</v>
      </c>
      <c r="F3" s="38">
        <v>0</v>
      </c>
      <c r="G3" s="39">
        <f t="shared" ref="G3:N3" si="0">F3+1</f>
        <v>1</v>
      </c>
      <c r="H3" s="39">
        <f t="shared" si="0"/>
        <v>2</v>
      </c>
      <c r="I3" s="39">
        <f t="shared" si="0"/>
        <v>3</v>
      </c>
      <c r="J3" s="39">
        <f t="shared" si="0"/>
        <v>4</v>
      </c>
      <c r="K3" s="39">
        <f t="shared" si="0"/>
        <v>5</v>
      </c>
      <c r="L3" s="39">
        <f t="shared" si="0"/>
        <v>6</v>
      </c>
      <c r="M3" s="39">
        <f t="shared" si="0"/>
        <v>7</v>
      </c>
      <c r="N3" s="39">
        <f t="shared" si="0"/>
        <v>8</v>
      </c>
      <c r="O3" s="43" t="s">
        <v>38</v>
      </c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</row>
    <row r="4" spans="1:48" x14ac:dyDescent="0.25">
      <c r="A4" s="172" t="s">
        <v>82</v>
      </c>
      <c r="B4" s="173"/>
      <c r="C4" s="173"/>
      <c r="D4" s="174"/>
      <c r="E4" s="44"/>
      <c r="F4" s="89"/>
      <c r="G4" s="90"/>
      <c r="H4" s="90"/>
      <c r="I4" s="90"/>
      <c r="J4" s="90"/>
      <c r="K4" s="90"/>
      <c r="L4" s="90"/>
      <c r="M4" s="90"/>
      <c r="N4" s="91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</row>
    <row r="5" spans="1:48" x14ac:dyDescent="0.25">
      <c r="A5" s="110"/>
      <c r="B5" s="51" t="s">
        <v>23</v>
      </c>
      <c r="C5" s="40"/>
      <c r="D5" s="40"/>
      <c r="E5" s="48" t="s">
        <v>152</v>
      </c>
      <c r="F5" s="49">
        <f>+'Υπόδειγμα μεταβλητές αποτέλεσμα'!$D$15</f>
        <v>0.02</v>
      </c>
      <c r="G5" s="50">
        <f>+'Υπόδειγμα μεταβλητές αποτέλεσμα'!$D$15</f>
        <v>0.02</v>
      </c>
      <c r="H5" s="50">
        <f>+'Υπόδειγμα μεταβλητές αποτέλεσμα'!$D$15</f>
        <v>0.02</v>
      </c>
      <c r="I5" s="50">
        <f>+'Υπόδειγμα μεταβλητές αποτέλεσμα'!$D$15</f>
        <v>0.02</v>
      </c>
      <c r="J5" s="50">
        <f>+'Υπόδειγμα μεταβλητές αποτέλεσμα'!$D$15</f>
        <v>0.02</v>
      </c>
      <c r="K5" s="50">
        <f>+'Υπόδειγμα μεταβλητές αποτέλεσμα'!$D$15</f>
        <v>0.02</v>
      </c>
      <c r="L5" s="50">
        <f>+'Υπόδειγμα μεταβλητές αποτέλεσμα'!$D$15</f>
        <v>0.02</v>
      </c>
      <c r="M5" s="50">
        <f>+'Υπόδειγμα μεταβλητές αποτέλεσμα'!$D$15</f>
        <v>0.02</v>
      </c>
      <c r="N5" s="93">
        <f>+'Υπόδειγμα μεταβλητές αποτέλεσμα'!$D$15</f>
        <v>0.02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</row>
    <row r="6" spans="1:48" x14ac:dyDescent="0.25">
      <c r="A6" s="92"/>
      <c r="B6" s="51" t="s">
        <v>32</v>
      </c>
      <c r="C6" s="51"/>
      <c r="D6" s="51"/>
      <c r="E6" s="48" t="s">
        <v>42</v>
      </c>
      <c r="F6" s="56">
        <v>1</v>
      </c>
      <c r="G6" s="69">
        <f>F6*(1+G5)</f>
        <v>1.02</v>
      </c>
      <c r="H6" s="69">
        <f>G6*(1+H5)</f>
        <v>1.0404</v>
      </c>
      <c r="I6" s="69">
        <f t="shared" ref="I6:N6" si="1">H6*(1+I5)</f>
        <v>1.0612079999999999</v>
      </c>
      <c r="J6" s="69">
        <f t="shared" si="1"/>
        <v>1.08243216</v>
      </c>
      <c r="K6" s="69">
        <f t="shared" si="1"/>
        <v>1.1040808032</v>
      </c>
      <c r="L6" s="69">
        <f t="shared" si="1"/>
        <v>1.1261624192640001</v>
      </c>
      <c r="M6" s="69">
        <f t="shared" si="1"/>
        <v>1.14868566764928</v>
      </c>
      <c r="N6" s="94">
        <f t="shared" si="1"/>
        <v>1.1716593810022657</v>
      </c>
      <c r="O6" s="43" t="s">
        <v>39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1:48" ht="16.5" thickBot="1" x14ac:dyDescent="0.3">
      <c r="A7" s="92"/>
      <c r="B7" s="51" t="s">
        <v>1</v>
      </c>
      <c r="C7" s="51"/>
      <c r="D7" s="51"/>
      <c r="E7" s="48" t="s">
        <v>152</v>
      </c>
      <c r="F7" s="104">
        <f>+'Υπόδειγμα μεταβλητές αποτέλεσμα'!$F$23</f>
        <v>0.03</v>
      </c>
      <c r="G7" s="105">
        <f>+'Υπόδειγμα μεταβλητές αποτέλεσμα'!$F$23</f>
        <v>0.03</v>
      </c>
      <c r="H7" s="105">
        <f>+'Υπόδειγμα μεταβλητές αποτέλεσμα'!$F$23</f>
        <v>0.03</v>
      </c>
      <c r="I7" s="105">
        <f>+'Υπόδειγμα μεταβλητές αποτέλεσμα'!$F$23</f>
        <v>0.03</v>
      </c>
      <c r="J7" s="105">
        <f>+'Υπόδειγμα μεταβλητές αποτέλεσμα'!$F$23</f>
        <v>0.03</v>
      </c>
      <c r="K7" s="105">
        <f>+'Υπόδειγμα μεταβλητές αποτέλεσμα'!$F$23</f>
        <v>0.03</v>
      </c>
      <c r="L7" s="105">
        <f>+'Υπόδειγμα μεταβλητές αποτέλεσμα'!$F$23</f>
        <v>0.03</v>
      </c>
      <c r="M7" s="105">
        <f>+'Υπόδειγμα μεταβλητές αποτέλεσμα'!$F$23</f>
        <v>0.03</v>
      </c>
      <c r="N7" s="106">
        <f>+'Υπόδειγμα μεταβλητές αποτέλεσμα'!$F$23</f>
        <v>0.03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</row>
    <row r="8" spans="1:48" ht="16.5" thickBot="1" x14ac:dyDescent="0.3">
      <c r="A8" s="175" t="s">
        <v>162</v>
      </c>
      <c r="B8" s="176"/>
      <c r="C8" s="176"/>
      <c r="D8" s="177"/>
      <c r="E8" s="145"/>
      <c r="F8" s="146">
        <v>1</v>
      </c>
      <c r="G8" s="147">
        <f>+F8*(1+'Υπόδειγμα μεταβλητές αποτέλεσμα'!$N$8)</f>
        <v>1.02</v>
      </c>
      <c r="H8" s="147">
        <f>+G8*(1+'Υπόδειγμα μεταβλητές αποτέλεσμα'!$N$8)</f>
        <v>1.0404</v>
      </c>
      <c r="I8" s="147">
        <f>+H8*(1+'Υπόδειγμα μεταβλητές αποτέλεσμα'!$N$8)</f>
        <v>1.0612079999999999</v>
      </c>
      <c r="J8" s="147">
        <f>+I8*(1+'Υπόδειγμα μεταβλητές αποτέλεσμα'!$N$8)</f>
        <v>1.08243216</v>
      </c>
      <c r="K8" s="147">
        <f>+J8*(1+'Υπόδειγμα μεταβλητές αποτέλεσμα'!$N$8)</f>
        <v>1.1040808032</v>
      </c>
      <c r="L8" s="147">
        <f>+K8*(1+'Υπόδειγμα μεταβλητές αποτέλεσμα'!$N$8)</f>
        <v>1.1261624192640001</v>
      </c>
      <c r="M8" s="147">
        <f>+L8*(1+'Υπόδειγμα μεταβλητές αποτέλεσμα'!$N$8)</f>
        <v>1.14868566764928</v>
      </c>
      <c r="N8" s="148">
        <f>+M8*(1+'Υπόδειγμα μεταβλητές αποτέλεσμα'!$N$8)</f>
        <v>1.1716593810022657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</row>
    <row r="9" spans="1:48" x14ac:dyDescent="0.25">
      <c r="A9" s="110" t="s">
        <v>81</v>
      </c>
      <c r="B9" s="40"/>
      <c r="C9" s="40"/>
      <c r="D9" s="51"/>
      <c r="E9" s="48"/>
      <c r="F9" s="104"/>
      <c r="G9" s="105"/>
      <c r="H9" s="105"/>
      <c r="I9" s="105"/>
      <c r="J9" s="105"/>
      <c r="K9" s="105"/>
      <c r="L9" s="105"/>
      <c r="M9" s="105"/>
      <c r="N9" s="106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</row>
    <row r="10" spans="1:48" x14ac:dyDescent="0.25">
      <c r="A10" s="92"/>
      <c r="B10" s="51" t="s">
        <v>84</v>
      </c>
      <c r="C10" s="51"/>
      <c r="D10" s="51"/>
      <c r="E10" s="48"/>
      <c r="F10" s="104"/>
      <c r="G10" s="105"/>
      <c r="H10" s="105"/>
      <c r="I10" s="105"/>
      <c r="J10" s="105"/>
      <c r="K10" s="105"/>
      <c r="L10" s="105"/>
      <c r="M10" s="105"/>
      <c r="N10" s="106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</row>
    <row r="11" spans="1:48" x14ac:dyDescent="0.25">
      <c r="A11" s="92"/>
      <c r="B11" s="51"/>
      <c r="C11" s="51" t="s">
        <v>85</v>
      </c>
      <c r="D11" s="51"/>
      <c r="E11" s="48" t="s">
        <v>83</v>
      </c>
      <c r="F11" s="107">
        <f>+'Υπόδειγμα μεταβλητές αποτέλεσμα'!F7</f>
        <v>100000</v>
      </c>
      <c r="G11" s="105"/>
      <c r="H11" s="105"/>
      <c r="I11" s="105"/>
      <c r="J11" s="105"/>
      <c r="K11" s="105"/>
      <c r="L11" s="105"/>
      <c r="M11" s="105"/>
      <c r="N11" s="106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</row>
    <row r="12" spans="1:48" x14ac:dyDescent="0.25">
      <c r="A12" s="92"/>
      <c r="B12" s="51" t="s">
        <v>86</v>
      </c>
      <c r="C12" s="51"/>
      <c r="D12" s="51"/>
      <c r="E12" s="48"/>
      <c r="F12" s="104"/>
      <c r="G12" s="105"/>
      <c r="H12" s="105"/>
      <c r="I12" s="105"/>
      <c r="J12" s="105"/>
      <c r="K12" s="105"/>
      <c r="L12" s="105"/>
      <c r="M12" s="105"/>
      <c r="N12" s="106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8" x14ac:dyDescent="0.25">
      <c r="A13" s="92"/>
      <c r="B13" s="51"/>
      <c r="C13" s="51" t="s">
        <v>87</v>
      </c>
      <c r="D13" s="51"/>
      <c r="E13" s="48" t="s">
        <v>125</v>
      </c>
      <c r="F13" s="107">
        <f>F11*'Υπόδειγμα μεταβλητές αποτέλεσμα'!$F$21</f>
        <v>70000</v>
      </c>
      <c r="G13" s="105"/>
      <c r="H13" s="105"/>
      <c r="I13" s="105"/>
      <c r="J13" s="105"/>
      <c r="K13" s="105"/>
      <c r="L13" s="105"/>
      <c r="M13" s="105"/>
      <c r="N13" s="106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</row>
    <row r="14" spans="1:48" ht="16.5" thickBot="1" x14ac:dyDescent="0.3">
      <c r="A14" s="95"/>
      <c r="B14" s="96"/>
      <c r="C14" s="96" t="s">
        <v>88</v>
      </c>
      <c r="D14" s="96"/>
      <c r="E14" s="97" t="s">
        <v>130</v>
      </c>
      <c r="F14" s="108">
        <f>F11-F13</f>
        <v>30000</v>
      </c>
      <c r="G14" s="98"/>
      <c r="H14" s="98"/>
      <c r="I14" s="98"/>
      <c r="J14" s="98"/>
      <c r="K14" s="98"/>
      <c r="L14" s="98"/>
      <c r="M14" s="98"/>
      <c r="N14" s="99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</row>
    <row r="15" spans="1:48" ht="16.5" thickBot="1" x14ac:dyDescent="0.3">
      <c r="A15" s="122"/>
      <c r="B15" s="117"/>
      <c r="C15" s="117"/>
      <c r="D15" s="117"/>
      <c r="E15" s="118"/>
      <c r="F15" s="119"/>
      <c r="G15" s="119"/>
      <c r="H15" s="119"/>
      <c r="I15" s="119"/>
      <c r="J15" s="119"/>
      <c r="K15" s="119"/>
      <c r="L15" s="119"/>
      <c r="M15" s="119"/>
      <c r="N15" s="120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</row>
    <row r="16" spans="1:48" x14ac:dyDescent="0.25">
      <c r="A16" s="172" t="s">
        <v>139</v>
      </c>
      <c r="B16" s="173"/>
      <c r="C16" s="173"/>
      <c r="D16" s="174"/>
      <c r="E16" s="101"/>
      <c r="F16" s="111"/>
      <c r="G16" s="102"/>
      <c r="H16" s="102"/>
      <c r="I16" s="102"/>
      <c r="J16" s="102"/>
      <c r="K16" s="102"/>
      <c r="L16" s="102"/>
      <c r="M16" s="102"/>
      <c r="N16" s="10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</row>
    <row r="17" spans="1:48" x14ac:dyDescent="0.25">
      <c r="A17" s="92"/>
      <c r="B17" s="51" t="s">
        <v>89</v>
      </c>
      <c r="C17" s="51"/>
      <c r="D17" s="51"/>
      <c r="E17" s="48" t="s">
        <v>132</v>
      </c>
      <c r="F17" s="112">
        <v>0</v>
      </c>
      <c r="G17" s="113">
        <f>F20</f>
        <v>70000</v>
      </c>
      <c r="H17" s="113">
        <f t="shared" ref="H17:N17" si="2">G20</f>
        <v>56000</v>
      </c>
      <c r="I17" s="113">
        <f t="shared" si="2"/>
        <v>42000</v>
      </c>
      <c r="J17" s="113">
        <f>I20</f>
        <v>28000</v>
      </c>
      <c r="K17" s="113">
        <f t="shared" si="2"/>
        <v>14000</v>
      </c>
      <c r="L17" s="113">
        <f t="shared" si="2"/>
        <v>0</v>
      </c>
      <c r="M17" s="113">
        <f t="shared" si="2"/>
        <v>0</v>
      </c>
      <c r="N17" s="114">
        <f t="shared" si="2"/>
        <v>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</row>
    <row r="18" spans="1:48" x14ac:dyDescent="0.25">
      <c r="A18" s="92"/>
      <c r="B18" s="51"/>
      <c r="C18" s="51" t="s">
        <v>90</v>
      </c>
      <c r="D18" s="51"/>
      <c r="E18" s="48" t="s">
        <v>86</v>
      </c>
      <c r="F18" s="107">
        <f>F13</f>
        <v>70000</v>
      </c>
      <c r="G18" s="105"/>
      <c r="H18" s="105"/>
      <c r="I18" s="105"/>
      <c r="J18" s="105"/>
      <c r="K18" s="105"/>
      <c r="L18" s="105"/>
      <c r="M18" s="105"/>
      <c r="N18" s="106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</row>
    <row r="19" spans="1:48" x14ac:dyDescent="0.25">
      <c r="A19" s="92"/>
      <c r="B19" s="51"/>
      <c r="C19" s="51" t="s">
        <v>91</v>
      </c>
      <c r="D19" s="51"/>
      <c r="E19" s="48" t="s">
        <v>134</v>
      </c>
      <c r="F19" s="112"/>
      <c r="G19" s="69">
        <f>MIN(G17,$F$20/'Υπόδειγμα μεταβλητές αποτέλεσμα'!$F$22)</f>
        <v>14000</v>
      </c>
      <c r="H19" s="69">
        <f>MIN(H17,$F$20/'Υπόδειγμα μεταβλητές αποτέλεσμα'!$F$22)</f>
        <v>14000</v>
      </c>
      <c r="I19" s="69">
        <f>MIN(I17,$F$20/'Υπόδειγμα μεταβλητές αποτέλεσμα'!$F$22)</f>
        <v>14000</v>
      </c>
      <c r="J19" s="69">
        <f>MIN(J17,$F$20/'Υπόδειγμα μεταβλητές αποτέλεσμα'!$F$22)</f>
        <v>14000</v>
      </c>
      <c r="K19" s="69">
        <f>MIN(K17,$F$20/'Υπόδειγμα μεταβλητές αποτέλεσμα'!$F$22)</f>
        <v>14000</v>
      </c>
      <c r="L19" s="69">
        <f>MIN(L17,$F$20/'Υπόδειγμα μεταβλητές αποτέλεσμα'!$F$22)</f>
        <v>0</v>
      </c>
      <c r="M19" s="69">
        <f>MIN(M17,$F$20/'Υπόδειγμα μεταβλητές αποτέλεσμα'!$F$22)</f>
        <v>0</v>
      </c>
      <c r="N19" s="94">
        <f>MIN(N17,$F$20/'Υπόδειγμα μεταβλητές αποτέλεσμα'!$F$22)</f>
        <v>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</row>
    <row r="20" spans="1:48" x14ac:dyDescent="0.25">
      <c r="A20" s="92"/>
      <c r="B20" s="51" t="s">
        <v>92</v>
      </c>
      <c r="C20" s="51"/>
      <c r="D20" s="51"/>
      <c r="E20" s="48" t="s">
        <v>126</v>
      </c>
      <c r="F20" s="107">
        <f>F17+F18-F19</f>
        <v>70000</v>
      </c>
      <c r="G20" s="121">
        <f>G17+G18-G19</f>
        <v>56000</v>
      </c>
      <c r="H20" s="121">
        <f t="shared" ref="H20:N20" si="3">H17+H18-H19</f>
        <v>42000</v>
      </c>
      <c r="I20" s="121">
        <f t="shared" si="3"/>
        <v>28000</v>
      </c>
      <c r="J20" s="121">
        <f t="shared" si="3"/>
        <v>14000</v>
      </c>
      <c r="K20" s="121">
        <f t="shared" si="3"/>
        <v>0</v>
      </c>
      <c r="L20" s="121">
        <f t="shared" si="3"/>
        <v>0</v>
      </c>
      <c r="M20" s="121">
        <f t="shared" si="3"/>
        <v>0</v>
      </c>
      <c r="N20" s="123">
        <f t="shared" si="3"/>
        <v>0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</row>
    <row r="21" spans="1:48" x14ac:dyDescent="0.25">
      <c r="A21" s="92"/>
      <c r="B21" s="51"/>
      <c r="C21" s="51"/>
      <c r="D21" s="51"/>
      <c r="E21" s="48"/>
      <c r="F21" s="107"/>
      <c r="G21" s="105"/>
      <c r="H21" s="105"/>
      <c r="I21" s="105"/>
      <c r="J21" s="105"/>
      <c r="K21" s="105"/>
      <c r="L21" s="105"/>
      <c r="M21" s="105"/>
      <c r="N21" s="106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</row>
    <row r="22" spans="1:48" ht="16.5" thickBot="1" x14ac:dyDescent="0.3">
      <c r="A22" s="95"/>
      <c r="B22" s="96" t="s">
        <v>6</v>
      </c>
      <c r="C22" s="96"/>
      <c r="D22" s="96"/>
      <c r="E22" s="97" t="s">
        <v>135</v>
      </c>
      <c r="F22" s="108">
        <f>F17*F7</f>
        <v>0</v>
      </c>
      <c r="G22" s="115">
        <f t="shared" ref="G22:N22" si="4">G17*G7</f>
        <v>2100</v>
      </c>
      <c r="H22" s="115">
        <f t="shared" si="4"/>
        <v>1680</v>
      </c>
      <c r="I22" s="115">
        <f t="shared" si="4"/>
        <v>1260</v>
      </c>
      <c r="J22" s="115">
        <f t="shared" si="4"/>
        <v>840</v>
      </c>
      <c r="K22" s="115">
        <f t="shared" si="4"/>
        <v>420</v>
      </c>
      <c r="L22" s="115">
        <f t="shared" si="4"/>
        <v>0</v>
      </c>
      <c r="M22" s="115">
        <f t="shared" si="4"/>
        <v>0</v>
      </c>
      <c r="N22" s="116">
        <f t="shared" si="4"/>
        <v>0</v>
      </c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</row>
    <row r="23" spans="1:48" ht="16.5" thickBot="1" x14ac:dyDescent="0.3">
      <c r="A23" s="122"/>
      <c r="B23" s="117"/>
      <c r="C23" s="117"/>
      <c r="D23" s="117"/>
      <c r="E23" s="118"/>
      <c r="F23" s="119"/>
      <c r="G23" s="119"/>
      <c r="H23" s="119"/>
      <c r="I23" s="119"/>
      <c r="J23" s="119"/>
      <c r="K23" s="119"/>
      <c r="L23" s="119"/>
      <c r="M23" s="119"/>
      <c r="N23" s="120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</row>
    <row r="24" spans="1:48" x14ac:dyDescent="0.25">
      <c r="A24" s="109" t="s">
        <v>99</v>
      </c>
      <c r="B24" s="100"/>
      <c r="C24" s="100"/>
      <c r="D24" s="100"/>
      <c r="E24" s="101"/>
      <c r="F24" s="111"/>
      <c r="G24" s="102"/>
      <c r="H24" s="102"/>
      <c r="I24" s="102"/>
      <c r="J24" s="102"/>
      <c r="K24" s="102"/>
      <c r="L24" s="102"/>
      <c r="M24" s="102"/>
      <c r="N24" s="10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</row>
    <row r="25" spans="1:48" x14ac:dyDescent="0.25">
      <c r="A25" s="92"/>
      <c r="B25" s="51" t="s">
        <v>100</v>
      </c>
      <c r="C25" s="51"/>
      <c r="D25" s="51"/>
      <c r="E25" s="48"/>
      <c r="F25" s="107"/>
      <c r="G25" s="105"/>
      <c r="H25" s="105"/>
      <c r="I25" s="105"/>
      <c r="J25" s="105"/>
      <c r="K25" s="105"/>
      <c r="L25" s="105"/>
      <c r="M25" s="105"/>
      <c r="N25" s="106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</row>
    <row r="26" spans="1:48" x14ac:dyDescent="0.25">
      <c r="A26" s="92"/>
      <c r="B26" s="51"/>
      <c r="C26" s="51" t="s">
        <v>89</v>
      </c>
      <c r="D26" s="51"/>
      <c r="E26" s="48" t="s">
        <v>131</v>
      </c>
      <c r="F26" s="112">
        <v>0</v>
      </c>
      <c r="G26" s="113">
        <f>F28</f>
        <v>100000</v>
      </c>
      <c r="H26" s="113">
        <f t="shared" ref="H26:N26" si="5">G28</f>
        <v>100000</v>
      </c>
      <c r="I26" s="113">
        <f t="shared" si="5"/>
        <v>100000</v>
      </c>
      <c r="J26" s="113">
        <f t="shared" si="5"/>
        <v>100000</v>
      </c>
      <c r="K26" s="113">
        <f t="shared" si="5"/>
        <v>100000</v>
      </c>
      <c r="L26" s="113">
        <f t="shared" si="5"/>
        <v>100000</v>
      </c>
      <c r="M26" s="113">
        <f t="shared" si="5"/>
        <v>100000</v>
      </c>
      <c r="N26" s="114">
        <f t="shared" si="5"/>
        <v>100000</v>
      </c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</row>
    <row r="27" spans="1:48" x14ac:dyDescent="0.25">
      <c r="A27" s="92"/>
      <c r="B27" s="51"/>
      <c r="C27" s="51" t="s">
        <v>101</v>
      </c>
      <c r="D27" s="51"/>
      <c r="E27" s="48" t="s">
        <v>127</v>
      </c>
      <c r="F27" s="107">
        <f>F11</f>
        <v>100000</v>
      </c>
      <c r="G27" s="121"/>
      <c r="H27" s="121"/>
      <c r="I27" s="121"/>
      <c r="J27" s="121"/>
      <c r="K27" s="121"/>
      <c r="L27" s="121"/>
      <c r="M27" s="121"/>
      <c r="N27" s="12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</row>
    <row r="28" spans="1:48" x14ac:dyDescent="0.25">
      <c r="A28" s="92"/>
      <c r="B28" s="51"/>
      <c r="C28" s="51" t="s">
        <v>92</v>
      </c>
      <c r="D28" s="51"/>
      <c r="E28" s="48" t="s">
        <v>128</v>
      </c>
      <c r="F28" s="107">
        <f>F26+F27</f>
        <v>100000</v>
      </c>
      <c r="G28" s="121">
        <f>G26+G27</f>
        <v>100000</v>
      </c>
      <c r="H28" s="121">
        <f t="shared" ref="H28:N28" si="6">H26+H27</f>
        <v>100000</v>
      </c>
      <c r="I28" s="121">
        <f t="shared" si="6"/>
        <v>100000</v>
      </c>
      <c r="J28" s="121">
        <f t="shared" si="6"/>
        <v>100000</v>
      </c>
      <c r="K28" s="121">
        <f t="shared" si="6"/>
        <v>100000</v>
      </c>
      <c r="L28" s="121">
        <f>L26+L27</f>
        <v>100000</v>
      </c>
      <c r="M28" s="121">
        <f t="shared" si="6"/>
        <v>100000</v>
      </c>
      <c r="N28" s="123">
        <f t="shared" si="6"/>
        <v>100000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</row>
    <row r="29" spans="1:48" x14ac:dyDescent="0.25">
      <c r="A29" s="92"/>
      <c r="B29" s="51"/>
      <c r="C29" s="51"/>
      <c r="D29" s="51"/>
      <c r="E29" s="48"/>
      <c r="F29" s="107"/>
      <c r="G29" s="105"/>
      <c r="H29" s="105"/>
      <c r="I29" s="105"/>
      <c r="J29" s="105"/>
      <c r="K29" s="105"/>
      <c r="L29" s="105"/>
      <c r="M29" s="105"/>
      <c r="N29" s="106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</row>
    <row r="30" spans="1:48" ht="16.5" thickBot="1" x14ac:dyDescent="0.3">
      <c r="A30" s="95"/>
      <c r="B30" s="96"/>
      <c r="C30" s="96" t="s">
        <v>99</v>
      </c>
      <c r="D30" s="96"/>
      <c r="E30" s="97" t="s">
        <v>133</v>
      </c>
      <c r="F30" s="108">
        <f>F26/life</f>
        <v>0</v>
      </c>
      <c r="G30" s="115">
        <f>G26/'Υπόδειγμα μεταβλητές αποτέλεσμα'!$I$15</f>
        <v>12500</v>
      </c>
      <c r="H30" s="115">
        <f>H26/'Υπόδειγμα μεταβλητές αποτέλεσμα'!$I$15</f>
        <v>12500</v>
      </c>
      <c r="I30" s="115">
        <f>I26/'Υπόδειγμα μεταβλητές αποτέλεσμα'!$I$15</f>
        <v>12500</v>
      </c>
      <c r="J30" s="115">
        <f>J26/'Υπόδειγμα μεταβλητές αποτέλεσμα'!$I$15</f>
        <v>12500</v>
      </c>
      <c r="K30" s="115">
        <f>K26/'Υπόδειγμα μεταβλητές αποτέλεσμα'!$I$15</f>
        <v>12500</v>
      </c>
      <c r="L30" s="115">
        <f>L26/'Υπόδειγμα μεταβλητές αποτέλεσμα'!$I$15</f>
        <v>12500</v>
      </c>
      <c r="M30" s="115">
        <f>M26/'Υπόδειγμα μεταβλητές αποτέλεσμα'!$I$15</f>
        <v>12500</v>
      </c>
      <c r="N30" s="116">
        <f>N26/'Υπόδειγμα μεταβλητές αποτέλεσμα'!$I$15</f>
        <v>12500</v>
      </c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</row>
    <row r="31" spans="1:48" ht="16.5" thickBot="1" x14ac:dyDescent="0.3">
      <c r="A31" s="122"/>
      <c r="B31" s="117"/>
      <c r="C31" s="117"/>
      <c r="D31" s="117"/>
      <c r="E31" s="118"/>
      <c r="F31" s="119"/>
      <c r="G31" s="119"/>
      <c r="H31" s="119"/>
      <c r="I31" s="119"/>
      <c r="J31" s="119"/>
      <c r="K31" s="119"/>
      <c r="L31" s="119"/>
      <c r="M31" s="119"/>
      <c r="N31" s="120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</row>
    <row r="32" spans="1:48" s="53" customFormat="1" x14ac:dyDescent="0.25">
      <c r="A32" s="109" t="s">
        <v>3</v>
      </c>
      <c r="B32" s="100"/>
      <c r="C32" s="88"/>
      <c r="D32" s="88"/>
      <c r="E32" s="44"/>
      <c r="F32" s="124"/>
      <c r="G32" s="125"/>
      <c r="H32" s="125"/>
      <c r="I32" s="125"/>
      <c r="J32" s="125"/>
      <c r="K32" s="125"/>
      <c r="L32" s="125"/>
      <c r="M32" s="125"/>
      <c r="N32" s="126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</row>
    <row r="33" spans="1:48" s="53" customFormat="1" x14ac:dyDescent="0.25">
      <c r="A33" s="92"/>
      <c r="B33" s="51"/>
      <c r="C33" s="54" t="s">
        <v>2</v>
      </c>
      <c r="D33" s="51"/>
      <c r="E33" s="55" t="s">
        <v>43</v>
      </c>
      <c r="F33" s="56"/>
      <c r="G33" s="57">
        <f>G8*'Υπόδειγμα μεταβλητές αποτέλεσμα'!$N$7</f>
        <v>30600</v>
      </c>
      <c r="H33" s="57">
        <f>H8*'Υπόδειγμα μεταβλητές αποτέλεσμα'!$N$7</f>
        <v>31212</v>
      </c>
      <c r="I33" s="57">
        <f>I8*'Υπόδειγμα μεταβλητές αποτέλεσμα'!$N$7</f>
        <v>31836.239999999998</v>
      </c>
      <c r="J33" s="57">
        <f>J8*'Υπόδειγμα μεταβλητές αποτέλεσμα'!$N$7</f>
        <v>32472.964799999998</v>
      </c>
      <c r="K33" s="57">
        <f>K8*'Υπόδειγμα μεταβλητές αποτέλεσμα'!$N$7</f>
        <v>33122.424096000002</v>
      </c>
      <c r="L33" s="57">
        <f>L8*'Υπόδειγμα μεταβλητές αποτέλεσμα'!$N$7</f>
        <v>33784.872577920003</v>
      </c>
      <c r="M33" s="57">
        <f>M8*'Υπόδειγμα μεταβλητές αποτέλεσμα'!$N$7</f>
        <v>34460.570029478404</v>
      </c>
      <c r="N33" s="57">
        <f>N8*'Υπόδειγμα μεταβλητές αποτέλεσμα'!$N$7</f>
        <v>35149.781430067975</v>
      </c>
      <c r="O33" s="52" t="s">
        <v>40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</row>
    <row r="34" spans="1:48" s="53" customFormat="1" x14ac:dyDescent="0.25">
      <c r="A34" s="92"/>
      <c r="B34" s="51"/>
      <c r="C34" s="54" t="s">
        <v>144</v>
      </c>
      <c r="D34" s="51"/>
      <c r="E34" s="55" t="s">
        <v>44</v>
      </c>
      <c r="F34" s="56"/>
      <c r="G34" s="57">
        <f>'Υπόδειγμα μεταβλητές αποτέλεσμα'!$N$21*G6</f>
        <v>10200</v>
      </c>
      <c r="H34" s="57">
        <f>'Υπόδειγμα μεταβλητές αποτέλεσμα'!$N$21*H6</f>
        <v>10404</v>
      </c>
      <c r="I34" s="57">
        <f>'Υπόδειγμα μεταβλητές αποτέλεσμα'!$N$21*I6</f>
        <v>10612.08</v>
      </c>
      <c r="J34" s="57">
        <f>'Υπόδειγμα μεταβλητές αποτέλεσμα'!$N$21*J6</f>
        <v>10824.321599999999</v>
      </c>
      <c r="K34" s="57">
        <f>'Υπόδειγμα μεταβλητές αποτέλεσμα'!$N$21*K6</f>
        <v>11040.808032000001</v>
      </c>
      <c r="L34" s="57">
        <f>'Υπόδειγμα μεταβλητές αποτέλεσμα'!$N$21*L6</f>
        <v>11261.62419264</v>
      </c>
      <c r="M34" s="57">
        <f>'Υπόδειγμα μεταβλητές αποτέλεσμα'!$N$21*M6</f>
        <v>11486.8566764928</v>
      </c>
      <c r="N34" s="127">
        <f>'Υπόδειγμα μεταβλητές αποτέλεσμα'!$N$21*N6</f>
        <v>11716.593810022658</v>
      </c>
      <c r="O34" s="52" t="s">
        <v>51</v>
      </c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spans="1:48" s="53" customFormat="1" x14ac:dyDescent="0.25">
      <c r="A35" s="92"/>
      <c r="B35" s="51"/>
      <c r="C35" s="51"/>
      <c r="D35" s="58" t="s">
        <v>103</v>
      </c>
      <c r="E35" s="59"/>
      <c r="F35" s="60"/>
      <c r="G35" s="61">
        <f>G33-G34</f>
        <v>20400</v>
      </c>
      <c r="H35" s="61">
        <f t="shared" ref="H35:N35" si="7">H33-H34</f>
        <v>20808</v>
      </c>
      <c r="I35" s="61">
        <f t="shared" si="7"/>
        <v>21224.159999999996</v>
      </c>
      <c r="J35" s="61">
        <f t="shared" si="7"/>
        <v>21648.643199999999</v>
      </c>
      <c r="K35" s="61">
        <f t="shared" si="7"/>
        <v>22081.616064000002</v>
      </c>
      <c r="L35" s="61">
        <f t="shared" si="7"/>
        <v>22523.248385280003</v>
      </c>
      <c r="M35" s="61">
        <f t="shared" si="7"/>
        <v>22973.713352985604</v>
      </c>
      <c r="N35" s="128">
        <f t="shared" si="7"/>
        <v>23433.187620045319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spans="1:48" s="53" customFormat="1" x14ac:dyDescent="0.25">
      <c r="A36" s="92"/>
      <c r="B36" s="51"/>
      <c r="C36" s="54" t="s">
        <v>145</v>
      </c>
      <c r="D36" s="51"/>
      <c r="E36" s="62" t="s">
        <v>45</v>
      </c>
      <c r="F36" s="56"/>
      <c r="G36" s="57">
        <f>G30</f>
        <v>12500</v>
      </c>
      <c r="H36" s="57">
        <f t="shared" ref="H36:N36" si="8">H30</f>
        <v>12500</v>
      </c>
      <c r="I36" s="57">
        <f t="shared" si="8"/>
        <v>12500</v>
      </c>
      <c r="J36" s="57">
        <f t="shared" si="8"/>
        <v>12500</v>
      </c>
      <c r="K36" s="57">
        <f t="shared" si="8"/>
        <v>12500</v>
      </c>
      <c r="L36" s="57">
        <f t="shared" si="8"/>
        <v>12500</v>
      </c>
      <c r="M36" s="57">
        <f t="shared" si="8"/>
        <v>12500</v>
      </c>
      <c r="N36" s="127">
        <f t="shared" si="8"/>
        <v>12500</v>
      </c>
      <c r="O36" s="52" t="s">
        <v>52</v>
      </c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</row>
    <row r="37" spans="1:48" s="53" customFormat="1" x14ac:dyDescent="0.25">
      <c r="A37" s="92"/>
      <c r="B37" s="51"/>
      <c r="C37" s="51"/>
      <c r="D37" s="58" t="s">
        <v>5</v>
      </c>
      <c r="E37" s="63" t="s">
        <v>46</v>
      </c>
      <c r="F37" s="60"/>
      <c r="G37" s="61">
        <f>G35-G36</f>
        <v>7900</v>
      </c>
      <c r="H37" s="61">
        <f t="shared" ref="H37:N37" si="9">H35-H36</f>
        <v>8308</v>
      </c>
      <c r="I37" s="61">
        <f t="shared" si="9"/>
        <v>8724.1599999999962</v>
      </c>
      <c r="J37" s="61">
        <f t="shared" si="9"/>
        <v>9148.6431999999986</v>
      </c>
      <c r="K37" s="61">
        <f t="shared" si="9"/>
        <v>9581.6160640000016</v>
      </c>
      <c r="L37" s="61">
        <f t="shared" si="9"/>
        <v>10023.248385280003</v>
      </c>
      <c r="M37" s="61">
        <f t="shared" si="9"/>
        <v>10473.713352985604</v>
      </c>
      <c r="N37" s="128">
        <f t="shared" si="9"/>
        <v>10933.187620045319</v>
      </c>
      <c r="O37" s="52" t="s">
        <v>5</v>
      </c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spans="1:48" s="53" customFormat="1" x14ac:dyDescent="0.25">
      <c r="A38" s="92"/>
      <c r="B38" s="51"/>
      <c r="C38" s="54" t="s">
        <v>146</v>
      </c>
      <c r="D38" s="51"/>
      <c r="E38" s="62" t="s">
        <v>47</v>
      </c>
      <c r="F38" s="56"/>
      <c r="G38" s="57">
        <f>G22</f>
        <v>2100</v>
      </c>
      <c r="H38" s="57">
        <f t="shared" ref="H38:N38" si="10">H22</f>
        <v>1680</v>
      </c>
      <c r="I38" s="57">
        <f t="shared" si="10"/>
        <v>1260</v>
      </c>
      <c r="J38" s="57">
        <f t="shared" si="10"/>
        <v>840</v>
      </c>
      <c r="K38" s="57">
        <f t="shared" si="10"/>
        <v>420</v>
      </c>
      <c r="L38" s="57">
        <f t="shared" si="10"/>
        <v>0</v>
      </c>
      <c r="M38" s="57">
        <f t="shared" si="10"/>
        <v>0</v>
      </c>
      <c r="N38" s="127">
        <f t="shared" si="10"/>
        <v>0</v>
      </c>
      <c r="O38" s="52" t="s">
        <v>53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spans="1:48" s="53" customFormat="1" x14ac:dyDescent="0.25">
      <c r="A39" s="92"/>
      <c r="B39" s="51"/>
      <c r="C39" s="51"/>
      <c r="D39" s="58" t="s">
        <v>7</v>
      </c>
      <c r="E39" s="63" t="s">
        <v>48</v>
      </c>
      <c r="F39" s="60"/>
      <c r="G39" s="61">
        <f>G37-G38</f>
        <v>5800</v>
      </c>
      <c r="H39" s="61">
        <f t="shared" ref="H39:N39" si="11">H37-H38</f>
        <v>6628</v>
      </c>
      <c r="I39" s="61">
        <f t="shared" si="11"/>
        <v>7464.1599999999962</v>
      </c>
      <c r="J39" s="61">
        <f t="shared" si="11"/>
        <v>8308.6431999999986</v>
      </c>
      <c r="K39" s="61">
        <f t="shared" si="11"/>
        <v>9161.6160640000016</v>
      </c>
      <c r="L39" s="61">
        <f t="shared" si="11"/>
        <v>10023.248385280003</v>
      </c>
      <c r="M39" s="61">
        <f t="shared" si="11"/>
        <v>10473.713352985604</v>
      </c>
      <c r="N39" s="128">
        <f t="shared" si="11"/>
        <v>10933.187620045319</v>
      </c>
      <c r="O39" s="52" t="s">
        <v>7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1:48" s="53" customFormat="1" x14ac:dyDescent="0.25">
      <c r="A40" s="92"/>
      <c r="B40" s="51"/>
      <c r="C40" s="54" t="s">
        <v>147</v>
      </c>
      <c r="D40" s="51"/>
      <c r="E40" s="62" t="s">
        <v>49</v>
      </c>
      <c r="F40" s="64"/>
      <c r="G40" s="57">
        <f>G39*'Υπόδειγμα μεταβλητές αποτέλεσμα'!$D$13</f>
        <v>1681.9999999999998</v>
      </c>
      <c r="H40" s="57">
        <f>H39*'Υπόδειγμα μεταβλητές αποτέλεσμα'!$D$13</f>
        <v>1922.12</v>
      </c>
      <c r="I40" s="57">
        <f>I39*'Υπόδειγμα μεταβλητές αποτέλεσμα'!$D$13</f>
        <v>2164.6063999999988</v>
      </c>
      <c r="J40" s="57">
        <f>J39*'Υπόδειγμα μεταβλητές αποτέλεσμα'!$D$13</f>
        <v>2409.5065279999994</v>
      </c>
      <c r="K40" s="57">
        <f>K39*'Υπόδειγμα μεταβλητές αποτέλεσμα'!$D$13</f>
        <v>2656.8686585600003</v>
      </c>
      <c r="L40" s="57">
        <f>L39*'Υπόδειγμα μεταβλητές αποτέλεσμα'!$D$13</f>
        <v>2906.7420317312008</v>
      </c>
      <c r="M40" s="57">
        <f>M39*'Υπόδειγμα μεταβλητές αποτέλεσμα'!$D$13</f>
        <v>3037.376872365825</v>
      </c>
      <c r="N40" s="127">
        <f>N39*'Υπόδειγμα μεταβλητές αποτέλεσμα'!$D$13</f>
        <v>3170.6244098131424</v>
      </c>
      <c r="O40" s="52" t="s">
        <v>54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</row>
    <row r="41" spans="1:48" s="53" customFormat="1" ht="16.5" thickBot="1" x14ac:dyDescent="0.3">
      <c r="A41" s="92"/>
      <c r="B41" s="51"/>
      <c r="C41" s="51"/>
      <c r="D41" s="65" t="s">
        <v>8</v>
      </c>
      <c r="E41" s="66" t="s">
        <v>50</v>
      </c>
      <c r="F41" s="67"/>
      <c r="G41" s="68">
        <f>G39-G40</f>
        <v>4118</v>
      </c>
      <c r="H41" s="68">
        <f t="shared" ref="H41:N41" si="12">H39-H40</f>
        <v>4705.88</v>
      </c>
      <c r="I41" s="68">
        <f t="shared" si="12"/>
        <v>5299.5535999999975</v>
      </c>
      <c r="J41" s="68">
        <f t="shared" si="12"/>
        <v>5899.1366719999987</v>
      </c>
      <c r="K41" s="68">
        <f t="shared" si="12"/>
        <v>6504.7474054400009</v>
      </c>
      <c r="L41" s="68">
        <f t="shared" si="12"/>
        <v>7116.5063535488025</v>
      </c>
      <c r="M41" s="68">
        <f t="shared" si="12"/>
        <v>7436.3364806197787</v>
      </c>
      <c r="N41" s="129">
        <f t="shared" si="12"/>
        <v>7762.5632102321761</v>
      </c>
      <c r="O41" s="52" t="s">
        <v>55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</row>
    <row r="42" spans="1:48" s="53" customFormat="1" ht="17.25" thickTop="1" thickBot="1" x14ac:dyDescent="0.3">
      <c r="A42" s="95"/>
      <c r="B42" s="96"/>
      <c r="C42" s="96"/>
      <c r="D42" s="130"/>
      <c r="E42" s="83"/>
      <c r="F42" s="131"/>
      <c r="G42" s="132"/>
      <c r="H42" s="132"/>
      <c r="I42" s="132"/>
      <c r="J42" s="132"/>
      <c r="K42" s="132"/>
      <c r="L42" s="132"/>
      <c r="M42" s="132"/>
      <c r="N42" s="133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</row>
    <row r="43" spans="1:48" ht="16.5" thickBot="1" x14ac:dyDescent="0.3">
      <c r="A43" s="122"/>
      <c r="B43" s="117"/>
      <c r="C43" s="117"/>
      <c r="D43" s="117"/>
      <c r="E43" s="118"/>
      <c r="F43" s="119"/>
      <c r="G43" s="119"/>
      <c r="H43" s="119"/>
      <c r="I43" s="119"/>
      <c r="J43" s="119"/>
      <c r="K43" s="119"/>
      <c r="L43" s="119"/>
      <c r="M43" s="119"/>
      <c r="N43" s="120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</row>
    <row r="44" spans="1:48" s="53" customFormat="1" x14ac:dyDescent="0.25">
      <c r="A44" s="109" t="s">
        <v>18</v>
      </c>
      <c r="B44" s="100"/>
      <c r="C44" s="88"/>
      <c r="D44" s="88"/>
      <c r="E44" s="44"/>
      <c r="F44" s="134"/>
      <c r="G44" s="135"/>
      <c r="H44" s="135"/>
      <c r="I44" s="135"/>
      <c r="J44" s="135"/>
      <c r="K44" s="135"/>
      <c r="L44" s="135"/>
      <c r="M44" s="135"/>
      <c r="N44" s="136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spans="1:48" s="53" customFormat="1" x14ac:dyDescent="0.25">
      <c r="A45" s="92"/>
      <c r="B45" s="51"/>
      <c r="C45" s="54" t="s">
        <v>8</v>
      </c>
      <c r="D45" s="51"/>
      <c r="E45" s="62" t="s">
        <v>136</v>
      </c>
      <c r="F45" s="70">
        <f>F41</f>
        <v>0</v>
      </c>
      <c r="G45" s="57">
        <f>G41</f>
        <v>4118</v>
      </c>
      <c r="H45" s="57">
        <f t="shared" ref="H45:N45" si="13">H41</f>
        <v>4705.88</v>
      </c>
      <c r="I45" s="57">
        <f t="shared" si="13"/>
        <v>5299.5535999999975</v>
      </c>
      <c r="J45" s="57">
        <f t="shared" si="13"/>
        <v>5899.1366719999987</v>
      </c>
      <c r="K45" s="57">
        <f t="shared" si="13"/>
        <v>6504.7474054400009</v>
      </c>
      <c r="L45" s="57">
        <f t="shared" si="13"/>
        <v>7116.5063535488025</v>
      </c>
      <c r="M45" s="57">
        <f t="shared" si="13"/>
        <v>7436.3364806197787</v>
      </c>
      <c r="N45" s="127">
        <f t="shared" si="13"/>
        <v>7762.5632102321761</v>
      </c>
      <c r="O45" s="52" t="s">
        <v>56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</row>
    <row r="46" spans="1:48" s="53" customFormat="1" x14ac:dyDescent="0.25">
      <c r="A46" s="92"/>
      <c r="B46" s="51"/>
      <c r="C46" s="54" t="s">
        <v>9</v>
      </c>
      <c r="D46" s="51"/>
      <c r="E46" s="62" t="s">
        <v>136</v>
      </c>
      <c r="F46" s="70">
        <f>F36</f>
        <v>0</v>
      </c>
      <c r="G46" s="57">
        <f>G36</f>
        <v>12500</v>
      </c>
      <c r="H46" s="57">
        <f t="shared" ref="H46:N46" si="14">H36</f>
        <v>12500</v>
      </c>
      <c r="I46" s="57">
        <f t="shared" si="14"/>
        <v>12500</v>
      </c>
      <c r="J46" s="57">
        <f t="shared" si="14"/>
        <v>12500</v>
      </c>
      <c r="K46" s="57">
        <f t="shared" si="14"/>
        <v>12500</v>
      </c>
      <c r="L46" s="57">
        <f t="shared" si="14"/>
        <v>12500</v>
      </c>
      <c r="M46" s="57">
        <f t="shared" si="14"/>
        <v>12500</v>
      </c>
      <c r="N46" s="127">
        <f t="shared" si="14"/>
        <v>12500</v>
      </c>
      <c r="O46" s="52" t="s">
        <v>57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1:48" s="53" customFormat="1" x14ac:dyDescent="0.25">
      <c r="A47" s="92"/>
      <c r="B47" s="51"/>
      <c r="C47" s="51"/>
      <c r="D47" s="58" t="s">
        <v>10</v>
      </c>
      <c r="E47" s="71" t="s">
        <v>65</v>
      </c>
      <c r="F47" s="72">
        <f>F45+F46</f>
        <v>0</v>
      </c>
      <c r="G47" s="73">
        <f>G45+G46</f>
        <v>16618</v>
      </c>
      <c r="H47" s="73">
        <f t="shared" ref="H47:N47" si="15">H45+H46</f>
        <v>17205.88</v>
      </c>
      <c r="I47" s="73">
        <f t="shared" si="15"/>
        <v>17799.553599999999</v>
      </c>
      <c r="J47" s="73">
        <f t="shared" si="15"/>
        <v>18399.136672000001</v>
      </c>
      <c r="K47" s="73">
        <f t="shared" si="15"/>
        <v>19004.747405440001</v>
      </c>
      <c r="L47" s="73">
        <f t="shared" si="15"/>
        <v>19616.506353548801</v>
      </c>
      <c r="M47" s="73">
        <f t="shared" si="15"/>
        <v>19936.336480619779</v>
      </c>
      <c r="N47" s="137">
        <f t="shared" si="15"/>
        <v>20262.563210232176</v>
      </c>
      <c r="O47" s="52" t="s">
        <v>58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</row>
    <row r="48" spans="1:48" s="53" customFormat="1" x14ac:dyDescent="0.25">
      <c r="A48" s="92"/>
      <c r="B48" s="51"/>
      <c r="C48" s="54" t="s">
        <v>11</v>
      </c>
      <c r="D48" s="51"/>
      <c r="E48" s="62" t="s">
        <v>137</v>
      </c>
      <c r="F48" s="70">
        <f>F27</f>
        <v>100000</v>
      </c>
      <c r="G48" s="57">
        <f t="shared" ref="G48:N48" si="16">G27</f>
        <v>0</v>
      </c>
      <c r="H48" s="57">
        <f t="shared" si="16"/>
        <v>0</v>
      </c>
      <c r="I48" s="57">
        <f t="shared" si="16"/>
        <v>0</v>
      </c>
      <c r="J48" s="57">
        <f t="shared" si="16"/>
        <v>0</v>
      </c>
      <c r="K48" s="57">
        <f t="shared" si="16"/>
        <v>0</v>
      </c>
      <c r="L48" s="57">
        <f t="shared" si="16"/>
        <v>0</v>
      </c>
      <c r="M48" s="57">
        <f t="shared" si="16"/>
        <v>0</v>
      </c>
      <c r="N48" s="127">
        <f t="shared" si="16"/>
        <v>0</v>
      </c>
      <c r="O48" s="52" t="s">
        <v>59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</row>
    <row r="49" spans="1:48" s="53" customFormat="1" x14ac:dyDescent="0.25">
      <c r="A49" s="92"/>
      <c r="B49" s="51"/>
      <c r="C49" s="51"/>
      <c r="D49" s="58" t="s">
        <v>12</v>
      </c>
      <c r="E49" s="59" t="s">
        <v>66</v>
      </c>
      <c r="F49" s="74">
        <f>F47-F48</f>
        <v>-100000</v>
      </c>
      <c r="G49" s="61">
        <f t="shared" ref="G49:N49" si="17">G47-G48</f>
        <v>16618</v>
      </c>
      <c r="H49" s="61">
        <f t="shared" si="17"/>
        <v>17205.88</v>
      </c>
      <c r="I49" s="61">
        <f t="shared" si="17"/>
        <v>17799.553599999999</v>
      </c>
      <c r="J49" s="61">
        <f t="shared" si="17"/>
        <v>18399.136672000001</v>
      </c>
      <c r="K49" s="61">
        <f t="shared" si="17"/>
        <v>19004.747405440001</v>
      </c>
      <c r="L49" s="61">
        <f t="shared" si="17"/>
        <v>19616.506353548801</v>
      </c>
      <c r="M49" s="61">
        <f t="shared" si="17"/>
        <v>19936.336480619779</v>
      </c>
      <c r="N49" s="128">
        <f t="shared" si="17"/>
        <v>20262.563210232176</v>
      </c>
      <c r="O49" s="52" t="s">
        <v>60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</row>
    <row r="50" spans="1:48" s="53" customFormat="1" x14ac:dyDescent="0.25">
      <c r="A50" s="92"/>
      <c r="B50" s="51"/>
      <c r="C50" s="54" t="s">
        <v>141</v>
      </c>
      <c r="D50" s="51"/>
      <c r="E50" s="62" t="s">
        <v>137</v>
      </c>
      <c r="F50" s="74">
        <f>F13</f>
        <v>70000</v>
      </c>
      <c r="G50" s="75"/>
      <c r="H50" s="75"/>
      <c r="I50" s="75"/>
      <c r="J50" s="75"/>
      <c r="K50" s="75"/>
      <c r="L50" s="75"/>
      <c r="M50" s="75"/>
      <c r="N50" s="138"/>
      <c r="O50" s="52" t="s">
        <v>61</v>
      </c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</row>
    <row r="51" spans="1:48" s="53" customFormat="1" x14ac:dyDescent="0.25">
      <c r="A51" s="92"/>
      <c r="B51" s="51"/>
      <c r="C51" s="54" t="s">
        <v>142</v>
      </c>
      <c r="D51" s="51"/>
      <c r="E51" s="62" t="s">
        <v>137</v>
      </c>
      <c r="F51" s="70">
        <f>F14</f>
        <v>30000</v>
      </c>
      <c r="G51" s="57"/>
      <c r="H51" s="57"/>
      <c r="I51" s="57"/>
      <c r="J51" s="57"/>
      <c r="K51" s="57"/>
      <c r="L51" s="57"/>
      <c r="M51" s="57"/>
      <c r="N51" s="127"/>
      <c r="O51" s="52" t="s">
        <v>62</v>
      </c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</row>
    <row r="52" spans="1:48" s="53" customFormat="1" x14ac:dyDescent="0.25">
      <c r="A52" s="92"/>
      <c r="B52" s="51"/>
      <c r="C52" s="54" t="s">
        <v>143</v>
      </c>
      <c r="D52" s="51"/>
      <c r="E52" s="62" t="s">
        <v>138</v>
      </c>
      <c r="F52" s="70">
        <f>F19</f>
        <v>0</v>
      </c>
      <c r="G52" s="57">
        <f t="shared" ref="G52:N52" si="18">G19</f>
        <v>14000</v>
      </c>
      <c r="H52" s="57">
        <f t="shared" si="18"/>
        <v>14000</v>
      </c>
      <c r="I52" s="57">
        <f t="shared" si="18"/>
        <v>14000</v>
      </c>
      <c r="J52" s="57">
        <f t="shared" si="18"/>
        <v>14000</v>
      </c>
      <c r="K52" s="57">
        <f t="shared" si="18"/>
        <v>14000</v>
      </c>
      <c r="L52" s="57">
        <f t="shared" si="18"/>
        <v>0</v>
      </c>
      <c r="M52" s="57">
        <f t="shared" si="18"/>
        <v>0</v>
      </c>
      <c r="N52" s="127">
        <f t="shared" si="18"/>
        <v>0</v>
      </c>
      <c r="O52" s="52" t="s">
        <v>63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</row>
    <row r="53" spans="1:48" s="53" customFormat="1" ht="16.5" thickBot="1" x14ac:dyDescent="0.3">
      <c r="A53" s="92"/>
      <c r="B53" s="51"/>
      <c r="C53" s="51"/>
      <c r="D53" s="65" t="s">
        <v>13</v>
      </c>
      <c r="E53" s="66" t="s">
        <v>67</v>
      </c>
      <c r="F53" s="76">
        <f>F49+F50+F51-F52</f>
        <v>0</v>
      </c>
      <c r="G53" s="68">
        <f>G49+G50+G51-G52</f>
        <v>2618</v>
      </c>
      <c r="H53" s="68">
        <f t="shared" ref="H53:N53" si="19">H49+H50+H51-H52</f>
        <v>3205.880000000001</v>
      </c>
      <c r="I53" s="68">
        <f t="shared" si="19"/>
        <v>3799.5535999999993</v>
      </c>
      <c r="J53" s="68">
        <f t="shared" si="19"/>
        <v>4399.1366720000005</v>
      </c>
      <c r="K53" s="68">
        <f t="shared" si="19"/>
        <v>5004.7474054400009</v>
      </c>
      <c r="L53" s="68">
        <f t="shared" si="19"/>
        <v>19616.506353548801</v>
      </c>
      <c r="M53" s="68">
        <f t="shared" si="19"/>
        <v>19936.336480619779</v>
      </c>
      <c r="N53" s="129">
        <f t="shared" si="19"/>
        <v>20262.563210232176</v>
      </c>
      <c r="O53" s="52" t="s">
        <v>64</v>
      </c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</row>
    <row r="54" spans="1:48" s="53" customFormat="1" ht="16.5" thickTop="1" x14ac:dyDescent="0.25">
      <c r="A54" s="92"/>
      <c r="B54" s="51"/>
      <c r="C54" s="51"/>
      <c r="D54" s="54"/>
      <c r="E54" s="62"/>
      <c r="F54" s="70"/>
      <c r="G54" s="57"/>
      <c r="H54" s="57"/>
      <c r="I54" s="57"/>
      <c r="J54" s="57"/>
      <c r="K54" s="57"/>
      <c r="L54" s="57"/>
      <c r="M54" s="57"/>
      <c r="N54" s="127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</row>
    <row r="55" spans="1:48" s="53" customFormat="1" x14ac:dyDescent="0.25">
      <c r="A55" s="92"/>
      <c r="B55" s="51"/>
      <c r="C55" s="51"/>
      <c r="D55" s="51" t="s">
        <v>14</v>
      </c>
      <c r="E55" s="77" t="s">
        <v>68</v>
      </c>
      <c r="F55" s="70">
        <f>F53-F51</f>
        <v>-30000</v>
      </c>
      <c r="G55" s="57">
        <f t="shared" ref="G55:N55" si="20">G53-G51</f>
        <v>2618</v>
      </c>
      <c r="H55" s="57">
        <f t="shared" si="20"/>
        <v>3205.880000000001</v>
      </c>
      <c r="I55" s="57">
        <f t="shared" si="20"/>
        <v>3799.5535999999993</v>
      </c>
      <c r="J55" s="57">
        <f t="shared" si="20"/>
        <v>4399.1366720000005</v>
      </c>
      <c r="K55" s="57">
        <f t="shared" si="20"/>
        <v>5004.7474054400009</v>
      </c>
      <c r="L55" s="57">
        <f t="shared" si="20"/>
        <v>19616.506353548801</v>
      </c>
      <c r="M55" s="57">
        <f t="shared" si="20"/>
        <v>19936.336480619779</v>
      </c>
      <c r="N55" s="127">
        <f t="shared" si="20"/>
        <v>20262.563210232176</v>
      </c>
      <c r="O55" s="52" t="s">
        <v>69</v>
      </c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</row>
    <row r="56" spans="1:48" s="53" customFormat="1" ht="16.5" thickBot="1" x14ac:dyDescent="0.3">
      <c r="A56" s="92"/>
      <c r="B56" s="51"/>
      <c r="C56" s="51"/>
      <c r="D56" s="78" t="s">
        <v>16</v>
      </c>
      <c r="E56" s="79" t="s">
        <v>104</v>
      </c>
      <c r="F56" s="76">
        <f>F35-F37*tax_rate-F48</f>
        <v>-100000</v>
      </c>
      <c r="G56" s="68">
        <f>G35-G37*'Υπόδειγμα μεταβλητές αποτέλεσμα'!$D$13-G48</f>
        <v>18109</v>
      </c>
      <c r="H56" s="68">
        <f>H35-H37*'Υπόδειγμα μεταβλητές αποτέλεσμα'!$D$13-H48</f>
        <v>18398.68</v>
      </c>
      <c r="I56" s="68">
        <f>I35-I37*'Υπόδειγμα μεταβλητές αποτέλεσμα'!$D$13-I48</f>
        <v>18694.153599999998</v>
      </c>
      <c r="J56" s="68">
        <f>J35-J37*'Υπόδειγμα μεταβλητές αποτέλεσμα'!$D$13-J48</f>
        <v>18995.536671999998</v>
      </c>
      <c r="K56" s="68">
        <f>K35-K37*'Υπόδειγμα μεταβλητές αποτέλεσμα'!$D$13-K48</f>
        <v>19302.947405440002</v>
      </c>
      <c r="L56" s="68">
        <f>L35-L37*'Υπόδειγμα μεταβλητές αποτέλεσμα'!$D$13-L48</f>
        <v>19616.506353548801</v>
      </c>
      <c r="M56" s="68">
        <f>M35-M37*'Υπόδειγμα μεταβλητές αποτέλεσμα'!$D$13-M48</f>
        <v>19936.336480619779</v>
      </c>
      <c r="N56" s="129">
        <f>N35-N37*'Υπόδειγμα μεταβλητές αποτέλεσμα'!$D$13-N48</f>
        <v>20262.563210232176</v>
      </c>
      <c r="O56" s="52" t="s">
        <v>70</v>
      </c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</row>
    <row r="57" spans="1:48" s="53" customFormat="1" ht="17.25" thickTop="1" thickBot="1" x14ac:dyDescent="0.3">
      <c r="A57" s="95"/>
      <c r="B57" s="96"/>
      <c r="C57" s="96"/>
      <c r="D57" s="96"/>
      <c r="E57" s="97"/>
      <c r="F57" s="139"/>
      <c r="G57" s="132"/>
      <c r="H57" s="132"/>
      <c r="I57" s="132"/>
      <c r="J57" s="132"/>
      <c r="K57" s="132"/>
      <c r="L57" s="132"/>
      <c r="M57" s="132"/>
      <c r="N57" s="133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</row>
    <row r="58" spans="1:48" ht="16.5" thickBot="1" x14ac:dyDescent="0.3">
      <c r="A58" s="122"/>
      <c r="B58" s="117"/>
      <c r="C58" s="117"/>
      <c r="D58" s="117"/>
      <c r="E58" s="118"/>
      <c r="F58" s="119"/>
      <c r="G58" s="119"/>
      <c r="H58" s="119"/>
      <c r="I58" s="119"/>
      <c r="J58" s="119"/>
      <c r="K58" s="119"/>
      <c r="L58" s="119"/>
      <c r="M58" s="119"/>
      <c r="N58" s="120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</row>
    <row r="59" spans="1:48" s="53" customFormat="1" x14ac:dyDescent="0.25">
      <c r="A59" s="109" t="s">
        <v>35</v>
      </c>
      <c r="B59" s="100"/>
      <c r="C59" s="88"/>
      <c r="D59" s="100"/>
      <c r="E59" s="44"/>
      <c r="F59" s="124"/>
      <c r="G59" s="125"/>
      <c r="H59" s="125"/>
      <c r="I59" s="125"/>
      <c r="J59" s="125"/>
      <c r="K59" s="125"/>
      <c r="L59" s="125"/>
      <c r="M59" s="125"/>
      <c r="N59" s="126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</row>
    <row r="60" spans="1:48" s="53" customFormat="1" x14ac:dyDescent="0.25">
      <c r="A60" s="92"/>
      <c r="B60" s="51"/>
      <c r="C60" s="51"/>
      <c r="D60" s="51" t="s">
        <v>33</v>
      </c>
      <c r="E60" s="48" t="s">
        <v>149</v>
      </c>
      <c r="F60" s="81"/>
      <c r="G60" s="82">
        <f>G53+G52+G38</f>
        <v>18718</v>
      </c>
      <c r="H60" s="82">
        <f t="shared" ref="H60:N60" si="21">H53+H52+H38</f>
        <v>18885.88</v>
      </c>
      <c r="I60" s="82">
        <f t="shared" si="21"/>
        <v>19059.553599999999</v>
      </c>
      <c r="J60" s="82">
        <f t="shared" si="21"/>
        <v>19239.136672000001</v>
      </c>
      <c r="K60" s="82">
        <f t="shared" si="21"/>
        <v>19424.747405440001</v>
      </c>
      <c r="L60" s="82">
        <f t="shared" si="21"/>
        <v>19616.506353548801</v>
      </c>
      <c r="M60" s="82">
        <f t="shared" si="21"/>
        <v>19936.336480619779</v>
      </c>
      <c r="N60" s="140">
        <f t="shared" si="21"/>
        <v>20262.563210232176</v>
      </c>
      <c r="O60" s="52" t="s">
        <v>75</v>
      </c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</row>
    <row r="61" spans="1:48" s="53" customFormat="1" x14ac:dyDescent="0.25">
      <c r="A61" s="92"/>
      <c r="B61" s="51"/>
      <c r="C61" s="51"/>
      <c r="D61" s="51" t="s">
        <v>34</v>
      </c>
      <c r="E61" s="48" t="s">
        <v>148</v>
      </c>
      <c r="F61" s="81"/>
      <c r="G61" s="82">
        <f>G52+G38</f>
        <v>16100</v>
      </c>
      <c r="H61" s="82">
        <f t="shared" ref="H61:N61" si="22">H52+H38</f>
        <v>15680</v>
      </c>
      <c r="I61" s="82">
        <f t="shared" si="22"/>
        <v>15260</v>
      </c>
      <c r="J61" s="82">
        <f t="shared" si="22"/>
        <v>14840</v>
      </c>
      <c r="K61" s="82">
        <f t="shared" si="22"/>
        <v>14420</v>
      </c>
      <c r="L61" s="82">
        <f t="shared" si="22"/>
        <v>0</v>
      </c>
      <c r="M61" s="82">
        <f t="shared" si="22"/>
        <v>0</v>
      </c>
      <c r="N61" s="140">
        <f t="shared" si="22"/>
        <v>0</v>
      </c>
      <c r="O61" s="52" t="s">
        <v>76</v>
      </c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</row>
    <row r="62" spans="1:48" s="53" customFormat="1" ht="16.5" thickBot="1" x14ac:dyDescent="0.3">
      <c r="A62" s="92"/>
      <c r="B62" s="51"/>
      <c r="C62" s="51"/>
      <c r="D62" s="54" t="s">
        <v>35</v>
      </c>
      <c r="E62" s="83" t="s">
        <v>80</v>
      </c>
      <c r="F62" s="56"/>
      <c r="G62" s="69">
        <f>IF(G61,G60/G61,"")</f>
        <v>1.162608695652174</v>
      </c>
      <c r="H62" s="69">
        <f t="shared" ref="H62:N62" si="23">IF(H61,H60/H61,"")</f>
        <v>1.2044566326530612</v>
      </c>
      <c r="I62" s="69">
        <f t="shared" si="23"/>
        <v>1.2489877850589777</v>
      </c>
      <c r="J62" s="69">
        <f t="shared" si="23"/>
        <v>1.2964377811320755</v>
      </c>
      <c r="K62" s="69">
        <f t="shared" si="23"/>
        <v>1.3470698616809986</v>
      </c>
      <c r="L62" s="69" t="str">
        <f t="shared" si="23"/>
        <v/>
      </c>
      <c r="M62" s="69" t="str">
        <f t="shared" si="23"/>
        <v/>
      </c>
      <c r="N62" s="94" t="str">
        <f t="shared" si="23"/>
        <v/>
      </c>
      <c r="O62" s="52" t="s">
        <v>77</v>
      </c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</row>
    <row r="63" spans="1:48" x14ac:dyDescent="0.25">
      <c r="A63" s="122"/>
      <c r="B63" s="117"/>
      <c r="C63" s="117"/>
      <c r="D63" s="117"/>
      <c r="E63" s="118"/>
      <c r="F63" s="119"/>
      <c r="G63" s="119"/>
      <c r="H63" s="119"/>
      <c r="I63" s="119"/>
      <c r="J63" s="119"/>
      <c r="K63" s="119"/>
      <c r="L63" s="119"/>
      <c r="M63" s="119"/>
      <c r="N63" s="120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</row>
    <row r="64" spans="1:48" s="53" customFormat="1" x14ac:dyDescent="0.25">
      <c r="A64" s="41" t="s">
        <v>28</v>
      </c>
      <c r="B64" s="51"/>
      <c r="C64" s="41"/>
      <c r="D64" s="51"/>
      <c r="E64" s="47"/>
      <c r="F64" s="70"/>
      <c r="G64" s="57"/>
      <c r="H64" s="57"/>
      <c r="I64" s="57"/>
      <c r="J64" s="57"/>
      <c r="K64" s="57"/>
      <c r="L64" s="57"/>
      <c r="M64" s="57"/>
      <c r="N64" s="57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</row>
    <row r="65" spans="1:48" s="53" customFormat="1" x14ac:dyDescent="0.25">
      <c r="A65" s="41"/>
      <c r="B65" s="51" t="s">
        <v>96</v>
      </c>
      <c r="C65" s="41"/>
      <c r="D65" s="51"/>
      <c r="E65" s="47"/>
      <c r="F65" s="70"/>
      <c r="G65" s="57"/>
      <c r="H65" s="57"/>
      <c r="I65" s="57"/>
      <c r="J65" s="57"/>
      <c r="K65" s="57"/>
      <c r="L65" s="57"/>
      <c r="M65" s="57"/>
      <c r="N65" s="57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</row>
    <row r="66" spans="1:48" s="53" customFormat="1" x14ac:dyDescent="0.25">
      <c r="A66" s="51"/>
      <c r="B66" s="51"/>
      <c r="C66" s="46" t="s">
        <v>27</v>
      </c>
      <c r="D66" s="51"/>
      <c r="E66" s="48"/>
      <c r="F66" s="84"/>
      <c r="G66" s="85"/>
      <c r="H66" s="85"/>
      <c r="I66" s="85"/>
      <c r="J66" s="85"/>
      <c r="K66" s="85"/>
      <c r="L66" s="85"/>
      <c r="M66" s="85"/>
      <c r="N66" s="85"/>
      <c r="O66" s="52" t="s">
        <v>71</v>
      </c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</row>
    <row r="67" spans="1:48" s="53" customFormat="1" x14ac:dyDescent="0.25">
      <c r="A67" s="51"/>
      <c r="B67" s="51"/>
      <c r="C67" s="46"/>
      <c r="D67" s="51" t="s">
        <v>93</v>
      </c>
      <c r="E67" s="48" t="s">
        <v>151</v>
      </c>
      <c r="F67" s="84">
        <f>F28</f>
        <v>100000</v>
      </c>
      <c r="G67" s="85">
        <f t="shared" ref="G67:N67" si="24">G28</f>
        <v>100000</v>
      </c>
      <c r="H67" s="85">
        <f t="shared" si="24"/>
        <v>100000</v>
      </c>
      <c r="I67" s="85">
        <f t="shared" si="24"/>
        <v>100000</v>
      </c>
      <c r="J67" s="85">
        <f t="shared" si="24"/>
        <v>100000</v>
      </c>
      <c r="K67" s="85">
        <f t="shared" si="24"/>
        <v>100000</v>
      </c>
      <c r="L67" s="85">
        <f t="shared" si="24"/>
        <v>100000</v>
      </c>
      <c r="M67" s="85">
        <f t="shared" si="24"/>
        <v>100000</v>
      </c>
      <c r="N67" s="85">
        <f t="shared" si="24"/>
        <v>100000</v>
      </c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</row>
    <row r="68" spans="1:48" s="53" customFormat="1" x14ac:dyDescent="0.25">
      <c r="A68" s="51"/>
      <c r="B68" s="51"/>
      <c r="C68" s="46"/>
      <c r="D68" s="51" t="s">
        <v>94</v>
      </c>
      <c r="E68" s="48" t="s">
        <v>78</v>
      </c>
      <c r="F68" s="84"/>
      <c r="G68" s="85">
        <f>F68+G46</f>
        <v>12500</v>
      </c>
      <c r="H68" s="85">
        <f t="shared" ref="H68:N68" si="25">G68+H46</f>
        <v>25000</v>
      </c>
      <c r="I68" s="85">
        <f t="shared" si="25"/>
        <v>37500</v>
      </c>
      <c r="J68" s="85">
        <f t="shared" si="25"/>
        <v>50000</v>
      </c>
      <c r="K68" s="85">
        <f t="shared" si="25"/>
        <v>62500</v>
      </c>
      <c r="L68" s="85">
        <f t="shared" si="25"/>
        <v>75000</v>
      </c>
      <c r="M68" s="85">
        <f t="shared" si="25"/>
        <v>87500</v>
      </c>
      <c r="N68" s="85">
        <f t="shared" si="25"/>
        <v>100000</v>
      </c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</row>
    <row r="69" spans="1:48" s="53" customFormat="1" x14ac:dyDescent="0.25">
      <c r="A69" s="51"/>
      <c r="B69" s="51"/>
      <c r="C69" s="46" t="s">
        <v>95</v>
      </c>
      <c r="D69" s="51"/>
      <c r="E69" s="48" t="s">
        <v>98</v>
      </c>
      <c r="F69" s="84">
        <f>F67-F68</f>
        <v>100000</v>
      </c>
      <c r="G69" s="85">
        <f t="shared" ref="G69:N69" si="26">G67-G68</f>
        <v>87500</v>
      </c>
      <c r="H69" s="85">
        <f t="shared" si="26"/>
        <v>75000</v>
      </c>
      <c r="I69" s="85">
        <f t="shared" si="26"/>
        <v>62500</v>
      </c>
      <c r="J69" s="85">
        <f t="shared" si="26"/>
        <v>50000</v>
      </c>
      <c r="K69" s="85">
        <f t="shared" si="26"/>
        <v>37500</v>
      </c>
      <c r="L69" s="85">
        <f t="shared" si="26"/>
        <v>25000</v>
      </c>
      <c r="M69" s="85">
        <f t="shared" si="26"/>
        <v>12500</v>
      </c>
      <c r="N69" s="85">
        <f t="shared" si="26"/>
        <v>0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</row>
    <row r="70" spans="1:48" s="53" customFormat="1" x14ac:dyDescent="0.25">
      <c r="A70" s="51"/>
      <c r="B70" s="51" t="s">
        <v>97</v>
      </c>
      <c r="C70" s="46"/>
      <c r="D70" s="51"/>
      <c r="E70" s="48"/>
      <c r="F70" s="84"/>
      <c r="G70" s="85"/>
      <c r="H70" s="85"/>
      <c r="I70" s="85"/>
      <c r="J70" s="85"/>
      <c r="K70" s="85"/>
      <c r="L70" s="85"/>
      <c r="M70" s="85"/>
      <c r="N70" s="85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</row>
    <row r="71" spans="1:48" s="53" customFormat="1" x14ac:dyDescent="0.25">
      <c r="A71" s="51"/>
      <c r="B71" s="51"/>
      <c r="C71" s="46" t="s">
        <v>19</v>
      </c>
      <c r="D71" s="51"/>
      <c r="E71" s="48" t="s">
        <v>150</v>
      </c>
      <c r="F71" s="84">
        <f>F20</f>
        <v>70000</v>
      </c>
      <c r="G71" s="85">
        <f t="shared" ref="G71:N71" si="27">G20</f>
        <v>56000</v>
      </c>
      <c r="H71" s="85">
        <f t="shared" si="27"/>
        <v>42000</v>
      </c>
      <c r="I71" s="85">
        <f t="shared" si="27"/>
        <v>28000</v>
      </c>
      <c r="J71" s="85">
        <f t="shared" si="27"/>
        <v>14000</v>
      </c>
      <c r="K71" s="85">
        <f t="shared" si="27"/>
        <v>0</v>
      </c>
      <c r="L71" s="85">
        <f t="shared" si="27"/>
        <v>0</v>
      </c>
      <c r="M71" s="85">
        <f t="shared" si="27"/>
        <v>0</v>
      </c>
      <c r="N71" s="85">
        <f t="shared" si="27"/>
        <v>0</v>
      </c>
      <c r="O71" s="52" t="s">
        <v>72</v>
      </c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</row>
    <row r="72" spans="1:48" s="53" customFormat="1" x14ac:dyDescent="0.25">
      <c r="A72" s="51"/>
      <c r="B72" s="51"/>
      <c r="C72" s="46" t="s">
        <v>29</v>
      </c>
      <c r="D72" s="51"/>
      <c r="E72" s="77"/>
      <c r="F72" s="84">
        <f>F51</f>
        <v>30000</v>
      </c>
      <c r="G72" s="85">
        <f>F72+G45-G53</f>
        <v>31500</v>
      </c>
      <c r="H72" s="85">
        <f t="shared" ref="H72:N72" si="28">G72+H45-H53</f>
        <v>33000</v>
      </c>
      <c r="I72" s="85">
        <f t="shared" si="28"/>
        <v>34500</v>
      </c>
      <c r="J72" s="85">
        <f t="shared" si="28"/>
        <v>36000</v>
      </c>
      <c r="K72" s="85">
        <f t="shared" si="28"/>
        <v>37500</v>
      </c>
      <c r="L72" s="85">
        <f t="shared" si="28"/>
        <v>25000</v>
      </c>
      <c r="M72" s="85">
        <f t="shared" si="28"/>
        <v>12500</v>
      </c>
      <c r="N72" s="85">
        <f t="shared" si="28"/>
        <v>0</v>
      </c>
      <c r="O72" s="52" t="s">
        <v>73</v>
      </c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</row>
    <row r="73" spans="1:48" s="53" customFormat="1" x14ac:dyDescent="0.25">
      <c r="A73" s="51"/>
      <c r="B73" s="51"/>
      <c r="C73" s="46" t="s">
        <v>31</v>
      </c>
      <c r="D73" s="51"/>
      <c r="E73" s="77" t="s">
        <v>79</v>
      </c>
      <c r="F73" s="84">
        <f>F71+F72</f>
        <v>100000</v>
      </c>
      <c r="G73" s="85">
        <f t="shared" ref="G73:N73" si="29">G71+G72</f>
        <v>87500</v>
      </c>
      <c r="H73" s="85">
        <f t="shared" si="29"/>
        <v>75000</v>
      </c>
      <c r="I73" s="85">
        <f t="shared" si="29"/>
        <v>62500</v>
      </c>
      <c r="J73" s="85">
        <f t="shared" si="29"/>
        <v>50000</v>
      </c>
      <c r="K73" s="85">
        <f t="shared" si="29"/>
        <v>37500</v>
      </c>
      <c r="L73" s="85">
        <f t="shared" si="29"/>
        <v>25000</v>
      </c>
      <c r="M73" s="85">
        <f t="shared" si="29"/>
        <v>12500</v>
      </c>
      <c r="N73" s="85">
        <f t="shared" si="29"/>
        <v>0</v>
      </c>
      <c r="O73" s="52" t="s">
        <v>74</v>
      </c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</row>
    <row r="74" spans="1:48" x14ac:dyDescent="0.25">
      <c r="A74" s="46"/>
      <c r="B74" s="46"/>
      <c r="C74" s="46"/>
      <c r="D74" s="46"/>
      <c r="E74" s="77"/>
      <c r="F74" s="86"/>
      <c r="G74" s="80"/>
      <c r="H74" s="80"/>
      <c r="I74" s="80"/>
      <c r="J74" s="80"/>
      <c r="K74" s="80"/>
      <c r="L74" s="80"/>
      <c r="M74" s="80"/>
      <c r="N74" s="80"/>
    </row>
    <row r="75" spans="1:48" x14ac:dyDescent="0.25">
      <c r="A75" s="46"/>
      <c r="B75" s="46"/>
      <c r="C75" s="46" t="s">
        <v>117</v>
      </c>
      <c r="D75" s="46"/>
      <c r="E75" s="48" t="s">
        <v>140</v>
      </c>
      <c r="F75" s="86" t="b">
        <f>F73=F69</f>
        <v>1</v>
      </c>
      <c r="G75" s="80" t="b">
        <f t="shared" ref="G75:N75" si="30">G73=G69</f>
        <v>1</v>
      </c>
      <c r="H75" s="80" t="b">
        <f t="shared" si="30"/>
        <v>1</v>
      </c>
      <c r="I75" s="80" t="b">
        <f t="shared" si="30"/>
        <v>1</v>
      </c>
      <c r="J75" s="80" t="b">
        <f t="shared" si="30"/>
        <v>1</v>
      </c>
      <c r="K75" s="80" t="b">
        <f t="shared" si="30"/>
        <v>1</v>
      </c>
      <c r="L75" s="80" t="b">
        <f t="shared" si="30"/>
        <v>1</v>
      </c>
      <c r="M75" s="80" t="b">
        <f t="shared" si="30"/>
        <v>1</v>
      </c>
      <c r="N75" s="80" t="b">
        <f t="shared" si="30"/>
        <v>1</v>
      </c>
    </row>
    <row r="76" spans="1:48" x14ac:dyDescent="0.25"/>
    <row r="77" spans="1:48" x14ac:dyDescent="0.25"/>
    <row r="78" spans="1:48" x14ac:dyDescent="0.25"/>
    <row r="79" spans="1:48" x14ac:dyDescent="0.25"/>
    <row r="80" spans="1:48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</sheetData>
  <mergeCells count="5">
    <mergeCell ref="G2:N2"/>
    <mergeCell ref="A3:D3"/>
    <mergeCell ref="A4:D4"/>
    <mergeCell ref="A8:D8"/>
    <mergeCell ref="A16:D16"/>
  </mergeCells>
  <phoneticPr fontId="2" type="noConversion"/>
  <dataValidations xWindow="1144" yWindow="356" count="51">
    <dataValidation type="decimal" allowBlank="1" showInputMessage="1" showErrorMessage="1" errorTitle="Do not Enter Data " promptTitle="Source and Uses of Funds" prompt="This statement should only be for the construction period which is year zero in this simple model._x000a__x000a_Do not copy the data for more than one period." sqref="F11:F14" xr:uid="{00000000-0002-0000-0100-000000000000}">
      <formula1>-1000000000</formula1>
      <formula2>100000000000</formula2>
    </dataValidation>
    <dataValidation type="decimal" errorStyle="warning" allowBlank="1" showInputMessage="1" showErrorMessage="1" errorTitle="Inflation Rate" error="Should be between 0 and 1 generally" promptTitle="Inflation Rate" prompt="Copy the data from the input section using the = sign_x000a__x000a_Go to cell F10 and link to this cell" sqref="F5:N5" xr:uid="{00000000-0002-0000-0100-000001000000}">
      <formula1>0</formula1>
      <formula2>1</formula2>
    </dataValidation>
    <dataValidation type="decimal" errorStyle="warning" allowBlank="1" showInputMessage="1" showErrorMessage="1" errorTitle="Probable Error" error="A number below .5 or above 4 is not logical." promptTitle="Inflation Index" prompt="This is the previous year x (1+inflation rate)_x000a__x000a_The inflation rate is from the cell above." sqref="F6" xr:uid="{00000000-0002-0000-0100-000002000000}">
      <formula1>1</formula1>
      <formula2>1</formula2>
    </dataValidation>
    <dataValidation type="decimal" errorStyle="warning" allowBlank="1" showInputMessage="1" showErrorMessage="1" errorTitle="Probable Error" error="A number below .5 or above 4 is not logical." promptTitle="Inflation Index" prompt="This is the previous year x (1+inflation rate)_x000a__x000a_The inflation rate is from the cell above." sqref="G6:N6" xr:uid="{00000000-0002-0000-0100-000003000000}">
      <formula1>0.5</formula1>
      <formula2>4</formula2>
    </dataValidation>
    <dataValidation type="decimal" allowBlank="1" showInputMessage="1" showErrorMessage="1" errorTitle="Do not Enter Data " promptTitle="Source and Uses of Funds" prompt="This statement should only be for the construction period which is year zero in this simple model._x000a__x000a_Do not copy the data for more than one period." sqref="G11:N14" xr:uid="{00000000-0002-0000-0100-000004000000}">
      <formula1>-0.00001</formula1>
      <formula2>-0.00001</formula2>
    </dataValidation>
    <dataValidation allowBlank="1" showInputMessage="1" showErrorMessage="1" promptTitle="New Issues" prompt="This comes from the sources and uses statement.  It should be entered in periods after the construction period.  (It should be zero)." sqref="F18" xr:uid="{00000000-0002-0000-0100-000005000000}"/>
    <dataValidation allowBlank="1" showInputMessage="1" showErrorMessage="1" promptTitle="Begin Bal = Prior End Balance" prompt="Go down to the last year ending balance and put an = sign to link the data" sqref="G17:N17" xr:uid="{00000000-0002-0000-0100-000006000000}"/>
    <dataValidation allowBlank="1" showInputMessage="1" showErrorMessage="1" promptTitle="New Issues" prompt="This comes from the sources and uses statement.  It should be ONLY be entered in the construction period_x000a_" sqref="G18:N18" xr:uid="{00000000-0002-0000-0100-000007000000}"/>
    <dataValidation type="decimal" allowBlank="1" showInputMessage="1" showErrorMessage="1" errorTitle="Leave as Zero" promptTitle="Debt Repayment" prompt="Only Repay the debt after the constrcution period" sqref="F19" xr:uid="{00000000-0002-0000-0100-000008000000}">
      <formula1>0</formula1>
      <formula2>0</formula2>
    </dataValidation>
    <dataValidation allowBlank="1" showInputMessage="1" showErrorMessage="1" promptTitle="Debt Repayment" prompt="Enter the lesser of the opening balance and the flat scheduled repayment._x000a__x000a_The flat repayment is the amount at financial close divided by the term of the debt_x000a__x000a_Use the button if you are having a little trouble -- this is the most difficult calculation" sqref="G19:N19" xr:uid="{00000000-0002-0000-0100-000009000000}"/>
    <dataValidation allowBlank="1" showInputMessage="1" showErrorMessage="1" promptTitle="Ending Balance" prompt="The ending balance is the begining balance:_x000a_  + the new debt draws_x000a_   - debt repayments_x000a_  _x000a_This is a cork screw" sqref="G20:N20" xr:uid="{00000000-0002-0000-0100-00000A000000}"/>
    <dataValidation errorStyle="information" allowBlank="1" showInputMessage="1" showErrorMessage="1" promptTitle="The Opening Plant Balance" prompt="This is another cork screw.  Leave the very first year as zero" sqref="F26" xr:uid="{00000000-0002-0000-0100-00000B000000}"/>
    <dataValidation allowBlank="1" showInputMessage="1" showErrorMessage="1" promptTitle="The Opening Plant Balance" prompt="Ending balance is the opeining balance of the last period.  Go backwards and down two rows and use the = sign to link the data" sqref="G26:N26" xr:uid="{00000000-0002-0000-0100-00000C000000}"/>
    <dataValidation allowBlank="1" showInputMessage="1" showErrorMessage="1" promptTitle="Interest Expense" prompt="This is the opening balance multiplied by the interest rate from above.  _x000a__x000a_The assumption of the opening balance assumes that the debt draws and the debt repayments occur at the end of the year._x000a__x000a_In real models this causes the use of semi-annual periods " sqref="F22:N22" xr:uid="{00000000-0002-0000-0100-00000D000000}"/>
    <dataValidation allowBlank="1" showInputMessage="1" showErrorMessage="1" promptTitle="Interest Rate" prompt="Enter the interest rate from the inputs using an = sign to link the data" sqref="F7:N7" xr:uid="{00000000-0002-0000-0100-00000E000000}"/>
    <dataValidation errorStyle="information" allowBlank="1" showInputMessage="1" showErrorMessage="1" promptTitle="Begining Balance" prompt="At the begining the debt balance is zero" sqref="F17" xr:uid="{00000000-0002-0000-0100-00000F000000}"/>
    <dataValidation allowBlank="1" showInputMessage="1" showErrorMessage="1" promptTitle="Capital Expenditures" prompt="Link the capital expenditures to the source and uses statement" sqref="F27:N27" xr:uid="{00000000-0002-0000-0100-000010000000}"/>
    <dataValidation allowBlank="1" showInputMessage="1" showErrorMessage="1" promptTitle="Ending Balance" prompt="Ending Balance is the sum of the begining balance and the capital expenditures, just like the debt balance above._x000a__x000a_This is very simple, the ending balance should simply be the amount of the construciton.  In real models this is complicated by IDC" sqref="F28:N28" xr:uid="{00000000-0002-0000-0100-000011000000}"/>
    <dataValidation allowBlank="1" showInputMessage="1" showErrorMessage="1" promptTitle="Depreciation Expense" prompt="The depreciation expense is the opening balance divided by the life of the plant._x000a__x000a_As with interest, by using the opening balance, the end of the year is assumed as the data of the capital expenditures." sqref="F30:N30" xr:uid="{00000000-0002-0000-0100-000012000000}"/>
    <dataValidation allowBlank="1" showInputMessage="1" showErrorMessage="1" promptTitle="Construction Period" prompt="Revenues, Operating Expenses, Depreciation and Interest should all be zero in the construction period" sqref="F33:F41" xr:uid="{00000000-0002-0000-0100-000013000000}"/>
    <dataValidation allowBlank="1" showInputMessage="1" showErrorMessage="1" promptTitle="Revenues" prompt="Enter the revenues as the input amount multiplied by the inflation index._x000a__x000a_revenues = base_rev x inflation index_x000a__x000a_ONLY IN THE YEARS AFTER THE CONSTRUCTION PERIOD" sqref="G33:N33" xr:uid="{00000000-0002-0000-0100-000014000000}"/>
    <dataValidation allowBlank="1" showInputMessage="1" showErrorMessage="1" promptTitle="Expenses" prompt="Enter the expenses as the input amount multiplied by the inflation index._x000a__x000a_expenses = base_exp x inflation index_x000a__x000a_ONLY IN THE YEARS AFTER THE CONSTRUCTION PERIOD" sqref="G34:N34" xr:uid="{00000000-0002-0000-0100-000015000000}"/>
    <dataValidation allowBlank="1" showInputMessage="1" showErrorMessage="1" promptTitle="EBITDA" prompt="Revenues less Expenses" sqref="G35:N35" xr:uid="{00000000-0002-0000-0100-000016000000}"/>
    <dataValidation allowBlank="1" showInputMessage="1" showErrorMessage="1" promptTitle="Depreciation Expense" prompt="Link to the calculation you have already made" sqref="G36:N36" xr:uid="{00000000-0002-0000-0100-000017000000}"/>
    <dataValidation allowBlank="1" showInputMessage="1" showErrorMessage="1" promptTitle="EBIT" prompt="EBITDA - Deprecation Expense_x000a_" sqref="G37:N37" xr:uid="{00000000-0002-0000-0100-000018000000}"/>
    <dataValidation allowBlank="1" showInputMessage="1" showErrorMessage="1" promptTitle="Interest Expense" prompt="Interest Expense is linked from the computation made above use the = sign to link the calculation" sqref="G38:N38" xr:uid="{00000000-0002-0000-0100-000019000000}"/>
    <dataValidation allowBlank="1" showInputMessage="1" showErrorMessage="1" promptTitle="EBT" prompt="EBIT - Interest Expense" sqref="G39:N39" xr:uid="{00000000-0002-0000-0100-00001A000000}"/>
    <dataValidation allowBlank="1" showInputMessage="1" showErrorMessage="1" promptTitle="Taxes" prompt="EBT x Tax Rate" sqref="G40:N40" xr:uid="{00000000-0002-0000-0100-00001B000000}"/>
    <dataValidation allowBlank="1" showInputMessage="1" showErrorMessage="1" promptTitle="Net Income" prompt="EBT - Taxes_x000a_" sqref="G41:N41" xr:uid="{00000000-0002-0000-0100-00001C000000}"/>
    <dataValidation allowBlank="1" showInputMessage="1" showErrorMessage="1" promptTitle="Net Icnome" prompt="Link this to the income statement using the = sign" sqref="F45:N45" xr:uid="{00000000-0002-0000-0100-00001D000000}"/>
    <dataValidation allowBlank="1" showInputMessage="1" showErrorMessage="1" promptTitle="Depreciation" prompt="Link to the income statement (add back because depreciation is not a reguction to cash flow)" sqref="F46:N46" xr:uid="{00000000-0002-0000-0100-00001E000000}"/>
    <dataValidation allowBlank="1" showInputMessage="1" showErrorMessage="1" promptTitle="Capital Expenditures" prompt="Link to the sources and uses statement" sqref="F48:N48" xr:uid="{00000000-0002-0000-0100-00001F000000}"/>
    <dataValidation allowBlank="1" showInputMessage="1" showErrorMessage="1" promptTitle="Cash Flow before Financing" prompt="This is the Cash Flow From Operations_x000a_  Less: Capital Expenditures_x000a__x000a_This is not normally shown in actual financial statements, but god for models" sqref="F49:N49" xr:uid="{00000000-0002-0000-0100-000020000000}"/>
    <dataValidation allowBlank="1" showInputMessage="1" showErrorMessage="1" promptTitle="Debt Financing" prompt="Link to the source and use statement with a = sign_x000a__x000a_There should be nothing in the years after the construction period._x000a__x000a_Enter as a positive number" sqref="F50:N50" xr:uid="{00000000-0002-0000-0100-000021000000}"/>
    <dataValidation allowBlank="1" showInputMessage="1" showErrorMessage="1" promptTitle="Equity Financing" prompt="Link to the source and use statement with a = sign_x000a__x000a_There should be nothing in the years after the construction period._x000a__x000a_Enter as a positive number" sqref="F51:N51" xr:uid="{00000000-0002-0000-0100-000022000000}"/>
    <dataValidation allowBlank="1" showInputMessage="1" showErrorMessage="1" promptTitle="Debt Repayment" prompt="Link to the debt schedule with an = sign_x000a__x000a_There should be nothing in the construction period._x000a__x000a_Enter as a positive number" sqref="F52:N52" xr:uid="{00000000-0002-0000-0100-000023000000}"/>
    <dataValidation allowBlank="1" showInputMessage="1" showErrorMessage="1" promptTitle="Dividends" prompt="Dividends are at the end of waterfall._x000a__x000a_Since all numbers are entered as positive, begin with cash flow before financing, plus debt and equity financing less debt repayment." sqref="F53:N53" xr:uid="{00000000-0002-0000-0100-000024000000}"/>
    <dataValidation allowBlank="1" showInputMessage="1" showErrorMessage="1" promptTitle="Equity Cash Flow" prompt="Equity Cash Flow =_x000a__x000a_  Dividends_x000a_ - Equity Issues_x000a__x000a_Put the IRR on Equity Cash Flow in the Output Summary" sqref="F55:N55" xr:uid="{00000000-0002-0000-0100-000025000000}"/>
    <dataValidation allowBlank="1" showInputMessage="1" showErrorMessage="1" promptTitle="Cash for DSCR" prompt="This is total cash flow (Dividends)_x000a_ + Interest_x000a_ + Debt Repayment_x000a__x000a_Do not enter for the construction period -- DSCR is only computed for the operating period_x000a_" sqref="F60:N60" xr:uid="{00000000-0002-0000-0100-000026000000}"/>
    <dataValidation allowBlank="1" showInputMessage="1" showErrorMessage="1" promptTitle="Debt Service" prompt="Debt Service is_x000a__x000a_  Interest _x000a_ + Debt Repayment" sqref="F61:N61" xr:uid="{00000000-0002-0000-0100-000027000000}"/>
    <dataValidation allowBlank="1" showInputMessage="1" showErrorMessage="1" promptTitle="DSCR" prompt="Do not enter for the construction period_x000a__x000a_Later, enter the Cash/Debt service_x000a__x000a_Use a test for the denominator of zero and in the test use a &quot;&quot; instead of zero.  Put the minimum and average in the summary" sqref="F62:N62" xr:uid="{00000000-0002-0000-0100-000028000000}"/>
    <dataValidation allowBlank="1" showInputMessage="1" showErrorMessage="1" promptTitle="Gross Plant" prompt="Enter the ending plant from the plant balance calculation above.  Use = sign to link the calculation." sqref="F67:N67" xr:uid="{00000000-0002-0000-0100-000029000000}"/>
    <dataValidation allowBlank="1" showInputMessage="1" showErrorMessage="1" promptTitle="Accumulated Depreciation" prompt="Enter the first number as zero" sqref="F68" xr:uid="{00000000-0002-0000-0100-00002A000000}"/>
    <dataValidation allowBlank="1" showInputMessage="1" showErrorMessage="1" promptTitle="Accumulated Depreciation" prompt="Enter the last year accumulated depreciation + depreciation expense" sqref="G68:N68" xr:uid="{00000000-0002-0000-0100-00002B000000}"/>
    <dataValidation allowBlank="1" showInputMessage="1" showErrorMessage="1" promptTitle="Net Plant" prompt="Gross Plant_x000a_- Accumulated Depreciation" sqref="F69:N69" xr:uid="{00000000-0002-0000-0100-00002C000000}"/>
    <dataValidation allowBlank="1" showInputMessage="1" showErrorMessage="1" promptTitle="Debt Balance" prompt="Link the ending debt balance from the debt schedule" sqref="F71:N71" xr:uid="{00000000-0002-0000-0100-00002D000000}"/>
    <dataValidation allowBlank="1" showInputMessage="1" showErrorMessage="1" promptTitle="Equity Balance" prompt="Prior year equity balance_x000a_+ Net Income _x000a_-  Dividends_x000a__x000a_" sqref="F72:N72" xr:uid="{00000000-0002-0000-0100-00002E000000}"/>
    <dataValidation allowBlank="1" showInputMessage="1" showErrorMessage="1" promptTitle="Total Capital" prompt="Debt plus Equity_x000a_" sqref="F73:N73" xr:uid="{00000000-0002-0000-0100-00002F000000}"/>
    <dataValidation allowBlank="1" showInputMessage="1" showErrorMessage="1" promptTitle="Check" prompt="Use the = sign to test the total assets and total liabilities_x000a__x000a_total assets = total liabilities" sqref="F75:N75" xr:uid="{00000000-0002-0000-0100-000030000000}"/>
    <dataValidation errorStyle="information" allowBlank="1" showInputMessage="1" showErrorMessage="1" promptTitle="Ending Balance" prompt="The ending balance is the begining balance:_x000a_  + the new debt draws_x000a_   - debt repayments_x000a_  _x000a_This is a cork screw" sqref="F20" xr:uid="{00000000-0002-0000-0100-000031000000}"/>
    <dataValidation allowBlank="1" showInputMessage="1" showErrorMessage="1" promptTitle="Free Cash Flow" prompt="Free Cash Flow =_x000a__x000a_  EBITDA _x000a_ - EBiT x Taxes_x000a_ - Capital Expenditures_x000a_" sqref="F56:N56" xr:uid="{00000000-0002-0000-0100-000032000000}"/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12</vt:i4>
      </vt:variant>
    </vt:vector>
  </HeadingPairs>
  <TitlesOfParts>
    <vt:vector size="14" baseType="lpstr">
      <vt:lpstr>Υπόδειγμα μεταβλητές αποτέλεσμα</vt:lpstr>
      <vt:lpstr>Αν. Υποδείγματος Υπολογισμοί</vt:lpstr>
      <vt:lpstr>base_exp</vt:lpstr>
      <vt:lpstr>base_rev</vt:lpstr>
      <vt:lpstr>cap_exp</vt:lpstr>
      <vt:lpstr>capital_expenditures</vt:lpstr>
      <vt:lpstr>debt_pct</vt:lpstr>
      <vt:lpstr>debt_term</vt:lpstr>
      <vt:lpstr>dep_meth</vt:lpstr>
      <vt:lpstr>inflation</vt:lpstr>
      <vt:lpstr>int_rate</vt:lpstr>
      <vt:lpstr>life</vt:lpstr>
      <vt:lpstr>'Υπόδειγμα μεταβλητές αποτέλεσμα'!Print_Area</vt:lpstr>
      <vt:lpstr>tax_rate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Χρύσα Ιωάννου</dc:creator>
  <cp:lastModifiedBy>KLP FINANCE</cp:lastModifiedBy>
  <cp:lastPrinted>2018-05-17T21:59:51Z</cp:lastPrinted>
  <dcterms:created xsi:type="dcterms:W3CDTF">2002-08-02T03:57:04Z</dcterms:created>
  <dcterms:modified xsi:type="dcterms:W3CDTF">2021-10-05T08:19:02Z</dcterms:modified>
</cp:coreProperties>
</file>