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klpfl\Desktop\"/>
    </mc:Choice>
  </mc:AlternateContent>
  <xr:revisionPtr revIDLastSave="0" documentId="13_ncr:1_{495C7AC5-3AAC-48CE-B905-53E7E384F03A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PROGRAMME" sheetId="6" r:id="rId1"/>
    <sheet name="ΒΟΗΘΗΤΙΚΕΣ ΕΡΓΑΣΙΕΣ" sheetId="8" r:id="rId2"/>
    <sheet name="ΕΝΙΑΙΟ &amp; BALLON &amp; GRACE" sheetId="7" r:id="rId3"/>
    <sheet name="ΠΡ. ή ΓΑΛ. ή ΤΟΚΟΧΡ &amp;BALLON&amp;GR" sheetId="3" r:id="rId4"/>
    <sheet name="ΧΡΕΩΛΥΤΙΚΟ &amp; BALLON &amp; GRACE" sheetId="4" r:id="rId5"/>
  </sheets>
  <definedNames>
    <definedName name="_1_1_2020">PROGRAMME!$B$5</definedName>
    <definedName name="BALLON">PROGRAMME!$C$8</definedName>
    <definedName name="ΔΙΑΡΚΕΙΑ_ΔΑΝΕΙΟΥ">PROGRAMME!$B$4</definedName>
    <definedName name="ΕΙΔΟΣ_ΔΑΝΕΙΟΥ">PROGRAMME!$B$10</definedName>
    <definedName name="Ενιαίο_ή_Ομολογιακό_Δάνειο">PROGRAMME!$B$11</definedName>
    <definedName name="ΕΠΙΤΟΚΙΟ">PROGRAMME!$B$3</definedName>
    <definedName name="ΠΕΡΙΟΔΟΣ_ΧΑΡΗΤΟΣ">PROGRAMME!$B$7</definedName>
    <definedName name="ΠΛΗΡΩΜΕΣ_ΑΝΑ_ΕΤΟΣ">PROGRAMME!$B$6</definedName>
    <definedName name="ΠΟΣΟ_ΔΑΝΕΙΟΥ">PROGRAMME!$B$2</definedName>
    <definedName name="Προοδευτικό_ή_Γαλλικό_ή_Τοκοχρεωλυτικό_Δάνειο">PROGRAMME!$B$12</definedName>
    <definedName name="ΣΥΝΟΛΟ_ΠΛΗΡΩΜΩΝ">PROGRAMME!$H$125</definedName>
    <definedName name="ΣΥΝΟΛΟ_ΤΟΚΩΝ">PROGRAMME!$F$125</definedName>
    <definedName name="Χρεωλυτικό_Δάνειο">PROGRAMME!$B$13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B6" i="8" l="1"/>
  <c r="B13" i="8" s="1"/>
  <c r="C9" i="6" l="1"/>
  <c r="H126" i="6"/>
  <c r="J4" i="6"/>
  <c r="E4" i="6"/>
  <c r="B5" i="8"/>
  <c r="B12" i="8" s="1"/>
  <c r="D4" i="8"/>
  <c r="D11" i="8" s="1"/>
  <c r="D3" i="8"/>
  <c r="G4" i="4"/>
  <c r="C5" i="4" s="1"/>
  <c r="A4" i="4"/>
  <c r="G4" i="3"/>
  <c r="A4" i="3"/>
  <c r="H4" i="7"/>
  <c r="D5" i="7" s="1"/>
  <c r="A4" i="7"/>
  <c r="C6" i="6"/>
  <c r="G6" i="8" s="1"/>
  <c r="C4" i="7" l="1"/>
  <c r="C5" i="3"/>
  <c r="F5" i="6" s="1"/>
  <c r="A5" i="4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A5" i="7"/>
  <c r="C7" i="6"/>
  <c r="D5" i="8"/>
  <c r="D12" i="8" s="1"/>
  <c r="A5" i="3"/>
  <c r="B5" i="3" l="1"/>
  <c r="B5" i="7"/>
  <c r="B5" i="4"/>
  <c r="E5" i="7"/>
  <c r="A6" i="7"/>
  <c r="G5" i="7"/>
  <c r="A6" i="3"/>
  <c r="H5" i="3"/>
  <c r="H5" i="4"/>
  <c r="A6" i="4"/>
  <c r="F5" i="7" l="1"/>
  <c r="H5" i="7" s="1"/>
  <c r="D6" i="7" s="1"/>
  <c r="G6" i="7"/>
  <c r="A7" i="7"/>
  <c r="E6" i="7"/>
  <c r="B6" i="7"/>
  <c r="A7" i="4"/>
  <c r="H6" i="4"/>
  <c r="B6" i="4"/>
  <c r="H6" i="3"/>
  <c r="A7" i="3"/>
  <c r="B6" i="3"/>
  <c r="A8" i="7" l="1"/>
  <c r="B7" i="7"/>
  <c r="H7" i="3"/>
  <c r="A8" i="3"/>
  <c r="B7" i="3"/>
  <c r="A8" i="4"/>
  <c r="H7" i="4"/>
  <c r="B7" i="4"/>
  <c r="F6" i="7" l="1"/>
  <c r="G8" i="7"/>
  <c r="E8" i="7"/>
  <c r="A9" i="7"/>
  <c r="B8" i="7"/>
  <c r="H8" i="3"/>
  <c r="A9" i="3"/>
  <c r="B8" i="3"/>
  <c r="A9" i="4"/>
  <c r="H8" i="4"/>
  <c r="B8" i="4"/>
  <c r="H6" i="7" l="1"/>
  <c r="H9" i="4"/>
  <c r="A10" i="4"/>
  <c r="B9" i="4"/>
  <c r="A10" i="3"/>
  <c r="H9" i="3"/>
  <c r="B9" i="3"/>
  <c r="A10" i="7"/>
  <c r="B9" i="7"/>
  <c r="D7" i="7" l="1"/>
  <c r="E7" i="7"/>
  <c r="G7" i="7" s="1"/>
  <c r="H10" i="3"/>
  <c r="A11" i="3"/>
  <c r="B10" i="3"/>
  <c r="H10" i="4"/>
  <c r="A11" i="4"/>
  <c r="B10" i="4"/>
  <c r="A11" i="7"/>
  <c r="E10" i="7"/>
  <c r="G10" i="7"/>
  <c r="B10" i="7"/>
  <c r="F7" i="7" l="1"/>
  <c r="G11" i="7"/>
  <c r="E11" i="7"/>
  <c r="A12" i="7"/>
  <c r="B11" i="7"/>
  <c r="A12" i="4"/>
  <c r="H11" i="4"/>
  <c r="B11" i="4"/>
  <c r="H11" i="3"/>
  <c r="A12" i="3"/>
  <c r="B11" i="3"/>
  <c r="H7" i="7" l="1"/>
  <c r="D8" i="7" s="1"/>
  <c r="A13" i="4"/>
  <c r="H12" i="4"/>
  <c r="B12" i="4"/>
  <c r="A13" i="7"/>
  <c r="G12" i="7"/>
  <c r="E12" i="7"/>
  <c r="B12" i="7"/>
  <c r="H12" i="3"/>
  <c r="A13" i="3"/>
  <c r="B12" i="3"/>
  <c r="F8" i="7" l="1"/>
  <c r="H13" i="3"/>
  <c r="A14" i="3"/>
  <c r="B13" i="3"/>
  <c r="H13" i="4"/>
  <c r="A14" i="4"/>
  <c r="B13" i="4"/>
  <c r="G13" i="7"/>
  <c r="A14" i="7"/>
  <c r="E13" i="7"/>
  <c r="B13" i="7"/>
  <c r="H8" i="7" l="1"/>
  <c r="A15" i="7"/>
  <c r="B14" i="7"/>
  <c r="A15" i="3"/>
  <c r="H14" i="3"/>
  <c r="B14" i="3"/>
  <c r="A15" i="4"/>
  <c r="H14" i="4"/>
  <c r="B14" i="4"/>
  <c r="D9" i="7" l="1"/>
  <c r="E9" i="7"/>
  <c r="G9" i="7" s="1"/>
  <c r="H15" i="3"/>
  <c r="A16" i="3"/>
  <c r="B15" i="3"/>
  <c r="A16" i="4"/>
  <c r="H15" i="4"/>
  <c r="B15" i="4"/>
  <c r="A16" i="7"/>
  <c r="E15" i="7"/>
  <c r="G15" i="7"/>
  <c r="B15" i="7"/>
  <c r="F9" i="7" l="1"/>
  <c r="A17" i="4"/>
  <c r="H16" i="4"/>
  <c r="B16" i="4"/>
  <c r="A17" i="3"/>
  <c r="H16" i="3"/>
  <c r="B16" i="3"/>
  <c r="A17" i="7"/>
  <c r="B16" i="7"/>
  <c r="H9" i="7" l="1"/>
  <c r="D10" i="7" s="1"/>
  <c r="H17" i="3"/>
  <c r="A18" i="3"/>
  <c r="B17" i="3"/>
  <c r="H17" i="4"/>
  <c r="A18" i="4"/>
  <c r="B17" i="4"/>
  <c r="G17" i="7"/>
  <c r="A18" i="7"/>
  <c r="E17" i="7"/>
  <c r="B17" i="7"/>
  <c r="A19" i="3" l="1"/>
  <c r="H18" i="3"/>
  <c r="B18" i="3"/>
  <c r="G18" i="7"/>
  <c r="E18" i="7"/>
  <c r="A19" i="7"/>
  <c r="B18" i="7"/>
  <c r="A19" i="4"/>
  <c r="H18" i="4"/>
  <c r="B18" i="4"/>
  <c r="F10" i="7" l="1"/>
  <c r="H19" i="3"/>
  <c r="A20" i="3"/>
  <c r="B19" i="3"/>
  <c r="A20" i="7"/>
  <c r="B19" i="7"/>
  <c r="A20" i="4"/>
  <c r="H19" i="4"/>
  <c r="B19" i="4"/>
  <c r="H10" i="7" l="1"/>
  <c r="D11" i="7" s="1"/>
  <c r="E20" i="7"/>
  <c r="G20" i="7"/>
  <c r="A21" i="7"/>
  <c r="B20" i="7"/>
  <c r="H20" i="3"/>
  <c r="A21" i="3"/>
  <c r="B20" i="3"/>
  <c r="A21" i="4"/>
  <c r="H20" i="4"/>
  <c r="B20" i="4"/>
  <c r="G21" i="7" l="1"/>
  <c r="A22" i="7"/>
  <c r="E21" i="7"/>
  <c r="B21" i="7"/>
  <c r="H21" i="4"/>
  <c r="A22" i="4"/>
  <c r="B21" i="4"/>
  <c r="A22" i="3"/>
  <c r="H21" i="3"/>
  <c r="B21" i="3"/>
  <c r="F11" i="7" l="1"/>
  <c r="A23" i="4"/>
  <c r="H22" i="4"/>
  <c r="B22" i="4"/>
  <c r="H22" i="3"/>
  <c r="A23" i="3"/>
  <c r="B22" i="3"/>
  <c r="G22" i="7"/>
  <c r="A23" i="7"/>
  <c r="E22" i="7"/>
  <c r="B22" i="7"/>
  <c r="H11" i="7" l="1"/>
  <c r="D12" i="7" s="1"/>
  <c r="A24" i="3"/>
  <c r="H23" i="3"/>
  <c r="B23" i="3"/>
  <c r="A24" i="4"/>
  <c r="H24" i="4" s="1"/>
  <c r="H23" i="4"/>
  <c r="B23" i="4"/>
  <c r="G23" i="7"/>
  <c r="E23" i="7"/>
  <c r="A24" i="7"/>
  <c r="B23" i="7"/>
  <c r="H24" i="3" l="1"/>
  <c r="A25" i="3"/>
  <c r="B24" i="3"/>
  <c r="A25" i="7"/>
  <c r="B24" i="7"/>
  <c r="A25" i="4"/>
  <c r="B24" i="4"/>
  <c r="F12" i="7" l="1"/>
  <c r="G25" i="7"/>
  <c r="E25" i="7"/>
  <c r="A26" i="7"/>
  <c r="B25" i="7"/>
  <c r="A26" i="3"/>
  <c r="H25" i="3"/>
  <c r="B25" i="3"/>
  <c r="A26" i="4"/>
  <c r="H25" i="4"/>
  <c r="B25" i="4"/>
  <c r="H12" i="7" l="1"/>
  <c r="D13" i="7" s="1"/>
  <c r="H26" i="3"/>
  <c r="A27" i="3"/>
  <c r="B26" i="3"/>
  <c r="A27" i="4"/>
  <c r="H26" i="4"/>
  <c r="B26" i="4"/>
  <c r="G26" i="7"/>
  <c r="E26" i="7"/>
  <c r="A27" i="7"/>
  <c r="B26" i="7"/>
  <c r="A28" i="7" l="1"/>
  <c r="E27" i="7"/>
  <c r="G27" i="7"/>
  <c r="B27" i="7"/>
  <c r="H27" i="4"/>
  <c r="A28" i="4"/>
  <c r="B27" i="4"/>
  <c r="H27" i="3"/>
  <c r="A28" i="3"/>
  <c r="B27" i="3"/>
  <c r="F13" i="7" l="1"/>
  <c r="A29" i="7"/>
  <c r="B28" i="7"/>
  <c r="A29" i="3"/>
  <c r="H28" i="3"/>
  <c r="B28" i="3"/>
  <c r="A29" i="4"/>
  <c r="H28" i="4"/>
  <c r="B28" i="4"/>
  <c r="H13" i="7" l="1"/>
  <c r="D14" i="7" s="1"/>
  <c r="A30" i="3"/>
  <c r="H29" i="3"/>
  <c r="B29" i="3"/>
  <c r="G29" i="7"/>
  <c r="A30" i="7"/>
  <c r="E29" i="7"/>
  <c r="B29" i="7"/>
  <c r="A30" i="4"/>
  <c r="H29" i="4"/>
  <c r="B29" i="4"/>
  <c r="E14" i="7" l="1"/>
  <c r="H30" i="3"/>
  <c r="A31" i="3"/>
  <c r="B30" i="3"/>
  <c r="A31" i="7"/>
  <c r="E30" i="7"/>
  <c r="G30" i="7"/>
  <c r="B30" i="7"/>
  <c r="A31" i="4"/>
  <c r="H30" i="4"/>
  <c r="B30" i="4"/>
  <c r="F14" i="7" l="1"/>
  <c r="G14" i="7"/>
  <c r="H31" i="3"/>
  <c r="A32" i="3"/>
  <c r="B31" i="3"/>
  <c r="A32" i="4"/>
  <c r="H31" i="4"/>
  <c r="B31" i="4"/>
  <c r="A32" i="7"/>
  <c r="E31" i="7"/>
  <c r="G31" i="7"/>
  <c r="B31" i="7"/>
  <c r="H14" i="7" l="1"/>
  <c r="D15" i="7" s="1"/>
  <c r="A33" i="3"/>
  <c r="H32" i="3"/>
  <c r="B32" i="3"/>
  <c r="A33" i="4"/>
  <c r="H32" i="4"/>
  <c r="B32" i="4"/>
  <c r="G32" i="7"/>
  <c r="E32" i="7"/>
  <c r="A33" i="7"/>
  <c r="B32" i="7"/>
  <c r="A34" i="4" l="1"/>
  <c r="H33" i="4"/>
  <c r="B33" i="4"/>
  <c r="A34" i="3"/>
  <c r="H33" i="3"/>
  <c r="B33" i="3"/>
  <c r="E33" i="7"/>
  <c r="G33" i="7"/>
  <c r="A34" i="7"/>
  <c r="B33" i="7"/>
  <c r="F15" i="7" l="1"/>
  <c r="A35" i="4"/>
  <c r="H34" i="4"/>
  <c r="B34" i="4"/>
  <c r="A35" i="3"/>
  <c r="H34" i="3"/>
  <c r="B34" i="3"/>
  <c r="A35" i="7"/>
  <c r="B34" i="7"/>
  <c r="H15" i="7" l="1"/>
  <c r="H35" i="4"/>
  <c r="A36" i="4"/>
  <c r="B35" i="4"/>
  <c r="A36" i="7"/>
  <c r="E35" i="7"/>
  <c r="G35" i="7"/>
  <c r="B35" i="7"/>
  <c r="H35" i="3"/>
  <c r="A36" i="3"/>
  <c r="B35" i="3"/>
  <c r="D16" i="7" l="1"/>
  <c r="E16" i="7"/>
  <c r="G16" i="7" s="1"/>
  <c r="A37" i="4"/>
  <c r="H36" i="4"/>
  <c r="B36" i="4"/>
  <c r="A37" i="3"/>
  <c r="H36" i="3"/>
  <c r="B36" i="3"/>
  <c r="E36" i="7"/>
  <c r="G36" i="7"/>
  <c r="A37" i="7"/>
  <c r="B36" i="7"/>
  <c r="F16" i="7" l="1"/>
  <c r="G37" i="7"/>
  <c r="A38" i="7"/>
  <c r="E37" i="7"/>
  <c r="B37" i="7"/>
  <c r="A38" i="3"/>
  <c r="H37" i="3"/>
  <c r="B37" i="3"/>
  <c r="A38" i="4"/>
  <c r="H37" i="4"/>
  <c r="B37" i="4"/>
  <c r="H16" i="7" l="1"/>
  <c r="D17" i="7" s="1"/>
  <c r="A39" i="4"/>
  <c r="H38" i="4"/>
  <c r="B38" i="4"/>
  <c r="A39" i="7"/>
  <c r="E38" i="7"/>
  <c r="G38" i="7"/>
  <c r="B38" i="7"/>
  <c r="A39" i="3"/>
  <c r="H38" i="3"/>
  <c r="B38" i="3"/>
  <c r="A40" i="4" l="1"/>
  <c r="H39" i="4"/>
  <c r="B39" i="4"/>
  <c r="A40" i="3"/>
  <c r="H39" i="3"/>
  <c r="B39" i="3"/>
  <c r="E39" i="7"/>
  <c r="G39" i="7"/>
  <c r="A40" i="7"/>
  <c r="B39" i="7"/>
  <c r="F17" i="7" l="1"/>
  <c r="A41" i="3"/>
  <c r="H40" i="3"/>
  <c r="B40" i="3"/>
  <c r="A41" i="7"/>
  <c r="B40" i="7"/>
  <c r="A41" i="4"/>
  <c r="H40" i="4"/>
  <c r="B40" i="4"/>
  <c r="H17" i="7" l="1"/>
  <c r="D18" i="7" s="1"/>
  <c r="A42" i="4"/>
  <c r="H41" i="4"/>
  <c r="B41" i="4"/>
  <c r="G41" i="7"/>
  <c r="A42" i="7"/>
  <c r="E41" i="7"/>
  <c r="B41" i="7"/>
  <c r="A42" i="3"/>
  <c r="H41" i="3"/>
  <c r="B41" i="3"/>
  <c r="A43" i="4" l="1"/>
  <c r="H42" i="4"/>
  <c r="B42" i="4"/>
  <c r="G42" i="7"/>
  <c r="A43" i="7"/>
  <c r="E42" i="7"/>
  <c r="B42" i="7"/>
  <c r="A43" i="3"/>
  <c r="H42" i="3"/>
  <c r="B42" i="3"/>
  <c r="F18" i="7" l="1"/>
  <c r="A44" i="4"/>
  <c r="H43" i="4"/>
  <c r="B43" i="4"/>
  <c r="A44" i="7"/>
  <c r="E43" i="7"/>
  <c r="G43" i="7"/>
  <c r="B43" i="7"/>
  <c r="A44" i="3"/>
  <c r="H43" i="3"/>
  <c r="B43" i="3"/>
  <c r="H18" i="7" l="1"/>
  <c r="A45" i="4"/>
  <c r="H44" i="4"/>
  <c r="B44" i="4"/>
  <c r="A45" i="3"/>
  <c r="H44" i="3"/>
  <c r="B44" i="3"/>
  <c r="A45" i="7"/>
  <c r="B44" i="7"/>
  <c r="D19" i="7" l="1"/>
  <c r="E19" i="7"/>
  <c r="G19" i="7" s="1"/>
  <c r="A46" i="4"/>
  <c r="H45" i="4"/>
  <c r="B45" i="4"/>
  <c r="G45" i="7"/>
  <c r="A46" i="7"/>
  <c r="E45" i="7"/>
  <c r="B45" i="7"/>
  <c r="A46" i="3"/>
  <c r="H45" i="3"/>
  <c r="B45" i="3"/>
  <c r="F19" i="7" l="1"/>
  <c r="A47" i="4"/>
  <c r="H46" i="4"/>
  <c r="B46" i="4"/>
  <c r="A47" i="3"/>
  <c r="H46" i="3"/>
  <c r="B46" i="3"/>
  <c r="A47" i="7"/>
  <c r="E46" i="7"/>
  <c r="G46" i="7"/>
  <c r="B46" i="7"/>
  <c r="H19" i="7" l="1"/>
  <c r="D20" i="7" s="1"/>
  <c r="A48" i="7"/>
  <c r="E47" i="7"/>
  <c r="G47" i="7"/>
  <c r="B47" i="7"/>
  <c r="A48" i="4"/>
  <c r="H47" i="4"/>
  <c r="B47" i="4"/>
  <c r="A48" i="3"/>
  <c r="H47" i="3"/>
  <c r="B47" i="3"/>
  <c r="A49" i="7" l="1"/>
  <c r="G48" i="7"/>
  <c r="E48" i="7"/>
  <c r="B48" i="7"/>
  <c r="A49" i="3"/>
  <c r="H48" i="3"/>
  <c r="B48" i="3"/>
  <c r="A49" i="4"/>
  <c r="H48" i="4"/>
  <c r="B48" i="4"/>
  <c r="F20" i="7" l="1"/>
  <c r="G49" i="7"/>
  <c r="A50" i="7"/>
  <c r="E49" i="7"/>
  <c r="B49" i="7"/>
  <c r="A50" i="4"/>
  <c r="H49" i="4"/>
  <c r="B49" i="4"/>
  <c r="H49" i="3"/>
  <c r="A50" i="3"/>
  <c r="B49" i="3"/>
  <c r="H20" i="7" l="1"/>
  <c r="D21" i="7" s="1"/>
  <c r="A51" i="4"/>
  <c r="H50" i="4"/>
  <c r="B50" i="4"/>
  <c r="A51" i="3"/>
  <c r="H50" i="3"/>
  <c r="B50" i="3"/>
  <c r="A51" i="7"/>
  <c r="E50" i="7"/>
  <c r="G50" i="7"/>
  <c r="B50" i="7"/>
  <c r="A52" i="4" l="1"/>
  <c r="H51" i="4"/>
  <c r="B51" i="4"/>
  <c r="A52" i="7"/>
  <c r="E51" i="7"/>
  <c r="G51" i="7"/>
  <c r="B51" i="7"/>
  <c r="H51" i="3"/>
  <c r="A52" i="3"/>
  <c r="B51" i="3"/>
  <c r="F21" i="7" l="1"/>
  <c r="H52" i="4"/>
  <c r="A53" i="4"/>
  <c r="B52" i="4"/>
  <c r="A53" i="7"/>
  <c r="B52" i="7"/>
  <c r="A53" i="3"/>
  <c r="H52" i="3"/>
  <c r="B52" i="3"/>
  <c r="H21" i="7" l="1"/>
  <c r="D22" i="7" s="1"/>
  <c r="A54" i="7"/>
  <c r="E53" i="7"/>
  <c r="G53" i="7"/>
  <c r="B53" i="7"/>
  <c r="A54" i="4"/>
  <c r="H53" i="4"/>
  <c r="B53" i="4"/>
  <c r="A54" i="3"/>
  <c r="H53" i="3"/>
  <c r="B53" i="3"/>
  <c r="A55" i="3" l="1"/>
  <c r="H54" i="3"/>
  <c r="B54" i="3"/>
  <c r="H54" i="4"/>
  <c r="A55" i="4"/>
  <c r="B54" i="4"/>
  <c r="G54" i="7"/>
  <c r="E54" i="7"/>
  <c r="A55" i="7"/>
  <c r="B54" i="7"/>
  <c r="F22" i="7" l="1"/>
  <c r="A56" i="3"/>
  <c r="H55" i="3"/>
  <c r="B55" i="3"/>
  <c r="A56" i="4"/>
  <c r="H55" i="4"/>
  <c r="B55" i="4"/>
  <c r="A56" i="7"/>
  <c r="E55" i="7"/>
  <c r="G55" i="7"/>
  <c r="B55" i="7"/>
  <c r="H22" i="7" l="1"/>
  <c r="D23" i="7" s="1"/>
  <c r="H56" i="3"/>
  <c r="A57" i="3"/>
  <c r="B56" i="3"/>
  <c r="A57" i="4"/>
  <c r="H56" i="4"/>
  <c r="B56" i="4"/>
  <c r="A57" i="7"/>
  <c r="E56" i="7"/>
  <c r="G56" i="7"/>
  <c r="B56" i="7"/>
  <c r="A58" i="4" l="1"/>
  <c r="H57" i="4"/>
  <c r="B57" i="4"/>
  <c r="G57" i="7"/>
  <c r="A58" i="7"/>
  <c r="E57" i="7"/>
  <c r="B57" i="7"/>
  <c r="A58" i="3"/>
  <c r="H57" i="3"/>
  <c r="B57" i="3"/>
  <c r="F23" i="7" l="1"/>
  <c r="G58" i="7"/>
  <c r="A59" i="7"/>
  <c r="E58" i="7"/>
  <c r="B58" i="7"/>
  <c r="A59" i="3"/>
  <c r="H58" i="3"/>
  <c r="B58" i="3"/>
  <c r="A59" i="4"/>
  <c r="H58" i="4"/>
  <c r="B58" i="4"/>
  <c r="H23" i="7" l="1"/>
  <c r="D24" i="7" s="1"/>
  <c r="A60" i="4"/>
  <c r="H59" i="4"/>
  <c r="B59" i="4"/>
  <c r="A60" i="3"/>
  <c r="H59" i="3"/>
  <c r="B59" i="3"/>
  <c r="A60" i="7"/>
  <c r="E59" i="7"/>
  <c r="G59" i="7"/>
  <c r="B59" i="7"/>
  <c r="E24" i="7" l="1"/>
  <c r="A61" i="3"/>
  <c r="H60" i="3"/>
  <c r="B60" i="3"/>
  <c r="A61" i="4"/>
  <c r="H60" i="4"/>
  <c r="B60" i="4"/>
  <c r="A61" i="7"/>
  <c r="E60" i="7"/>
  <c r="G60" i="7"/>
  <c r="B60" i="7"/>
  <c r="G24" i="7" l="1"/>
  <c r="F24" i="7"/>
  <c r="A62" i="3"/>
  <c r="H61" i="3"/>
  <c r="B61" i="3"/>
  <c r="H61" i="4"/>
  <c r="A62" i="4"/>
  <c r="B61" i="4"/>
  <c r="G61" i="7"/>
  <c r="A62" i="7"/>
  <c r="E61" i="7"/>
  <c r="B61" i="7"/>
  <c r="H24" i="7" l="1"/>
  <c r="D25" i="7" s="1"/>
  <c r="A63" i="4"/>
  <c r="H62" i="4"/>
  <c r="B62" i="4"/>
  <c r="E62" i="7"/>
  <c r="G62" i="7"/>
  <c r="A63" i="7"/>
  <c r="B62" i="7"/>
  <c r="A63" i="3"/>
  <c r="H62" i="3"/>
  <c r="B62" i="3"/>
  <c r="A64" i="4" l="1"/>
  <c r="H63" i="4"/>
  <c r="B63" i="4"/>
  <c r="A64" i="3"/>
  <c r="H63" i="3"/>
  <c r="B63" i="3"/>
  <c r="A64" i="7"/>
  <c r="E63" i="7"/>
  <c r="G63" i="7"/>
  <c r="B63" i="7"/>
  <c r="F25" i="7" l="1"/>
  <c r="H64" i="4"/>
  <c r="A65" i="4"/>
  <c r="B64" i="4"/>
  <c r="A65" i="7"/>
  <c r="B64" i="7"/>
  <c r="H64" i="3"/>
  <c r="A65" i="3"/>
  <c r="B64" i="3"/>
  <c r="H25" i="7" l="1"/>
  <c r="D26" i="7" s="1"/>
  <c r="A66" i="4"/>
  <c r="H65" i="4"/>
  <c r="B65" i="4"/>
  <c r="A66" i="3"/>
  <c r="H65" i="3"/>
  <c r="B65" i="3"/>
  <c r="E65" i="7"/>
  <c r="G65" i="7"/>
  <c r="A66" i="7"/>
  <c r="B65" i="7"/>
  <c r="G66" i="7" l="1"/>
  <c r="A67" i="7"/>
  <c r="E66" i="7"/>
  <c r="B66" i="7"/>
  <c r="A67" i="4"/>
  <c r="H66" i="4"/>
  <c r="B66" i="4"/>
  <c r="A67" i="3"/>
  <c r="H66" i="3"/>
  <c r="B66" i="3"/>
  <c r="F26" i="7" l="1"/>
  <c r="A68" i="7"/>
  <c r="E67" i="7"/>
  <c r="G67" i="7"/>
  <c r="B67" i="7"/>
  <c r="A68" i="4"/>
  <c r="H67" i="4"/>
  <c r="B67" i="4"/>
  <c r="A68" i="3"/>
  <c r="H67" i="3"/>
  <c r="B67" i="3"/>
  <c r="H26" i="7" l="1"/>
  <c r="D27" i="7" s="1"/>
  <c r="A69" i="7"/>
  <c r="E68" i="7"/>
  <c r="G68" i="7"/>
  <c r="B68" i="7"/>
  <c r="A69" i="4"/>
  <c r="H68" i="4"/>
  <c r="B68" i="4"/>
  <c r="A69" i="3"/>
  <c r="H68" i="3"/>
  <c r="B68" i="3"/>
  <c r="G69" i="7" l="1"/>
  <c r="A70" i="7"/>
  <c r="E69" i="7"/>
  <c r="B69" i="7"/>
  <c r="A70" i="4"/>
  <c r="H69" i="4"/>
  <c r="B69" i="4"/>
  <c r="A70" i="3"/>
  <c r="H69" i="3"/>
  <c r="B69" i="3"/>
  <c r="F27" i="7" l="1"/>
  <c r="A71" i="3"/>
  <c r="H70" i="3"/>
  <c r="B70" i="3"/>
  <c r="A71" i="7"/>
  <c r="E70" i="7"/>
  <c r="G70" i="7"/>
  <c r="B70" i="7"/>
  <c r="A71" i="4"/>
  <c r="H70" i="4"/>
  <c r="B70" i="4"/>
  <c r="H27" i="7" l="1"/>
  <c r="A72" i="4"/>
  <c r="H71" i="4"/>
  <c r="B71" i="4"/>
  <c r="A72" i="7"/>
  <c r="E71" i="7"/>
  <c r="G71" i="7"/>
  <c r="B71" i="7"/>
  <c r="A72" i="3"/>
  <c r="H71" i="3"/>
  <c r="B71" i="3"/>
  <c r="D28" i="7" l="1"/>
  <c r="E28" i="7"/>
  <c r="G28" i="7" s="1"/>
  <c r="A73" i="4"/>
  <c r="H72" i="4"/>
  <c r="B72" i="4"/>
  <c r="A73" i="7"/>
  <c r="E72" i="7"/>
  <c r="G72" i="7"/>
  <c r="B72" i="7"/>
  <c r="A73" i="3"/>
  <c r="H72" i="3"/>
  <c r="B72" i="3"/>
  <c r="F28" i="7" l="1"/>
  <c r="A74" i="3"/>
  <c r="H73" i="3"/>
  <c r="B73" i="3"/>
  <c r="A74" i="4"/>
  <c r="H73" i="4"/>
  <c r="B73" i="4"/>
  <c r="G73" i="7"/>
  <c r="A74" i="7"/>
  <c r="E73" i="7"/>
  <c r="B73" i="7"/>
  <c r="H28" i="7" l="1"/>
  <c r="D29" i="7" s="1"/>
  <c r="A75" i="3"/>
  <c r="H74" i="3"/>
  <c r="B74" i="3"/>
  <c r="H74" i="4"/>
  <c r="A75" i="4"/>
  <c r="B74" i="4"/>
  <c r="G74" i="7"/>
  <c r="A75" i="7"/>
  <c r="E74" i="7"/>
  <c r="B74" i="7"/>
  <c r="A76" i="3" l="1"/>
  <c r="H75" i="3"/>
  <c r="B75" i="3"/>
  <c r="G75" i="7"/>
  <c r="A76" i="7"/>
  <c r="E75" i="7"/>
  <c r="B75" i="7"/>
  <c r="A76" i="4"/>
  <c r="H75" i="4"/>
  <c r="B75" i="4"/>
  <c r="F29" i="7" l="1"/>
  <c r="H76" i="3"/>
  <c r="A77" i="3"/>
  <c r="B76" i="3"/>
  <c r="H76" i="4"/>
  <c r="A77" i="4"/>
  <c r="B76" i="4"/>
  <c r="A77" i="7"/>
  <c r="E76" i="7"/>
  <c r="G76" i="7"/>
  <c r="B76" i="7"/>
  <c r="H29" i="7" l="1"/>
  <c r="D30" i="7" s="1"/>
  <c r="G77" i="7"/>
  <c r="A78" i="7"/>
  <c r="E77" i="7"/>
  <c r="B77" i="7"/>
  <c r="A78" i="3"/>
  <c r="H77" i="3"/>
  <c r="B77" i="3"/>
  <c r="A78" i="4"/>
  <c r="H77" i="4"/>
  <c r="B77" i="4"/>
  <c r="G78" i="7" l="1"/>
  <c r="A79" i="7"/>
  <c r="E78" i="7"/>
  <c r="B78" i="7"/>
  <c r="A79" i="3"/>
  <c r="H78" i="3"/>
  <c r="B78" i="3"/>
  <c r="A79" i="4"/>
  <c r="H78" i="4"/>
  <c r="B78" i="4"/>
  <c r="F30" i="7" l="1"/>
  <c r="E79" i="7"/>
  <c r="G79" i="7"/>
  <c r="A80" i="7"/>
  <c r="B79" i="7"/>
  <c r="H79" i="4"/>
  <c r="A80" i="4"/>
  <c r="B79" i="4"/>
  <c r="A80" i="3"/>
  <c r="H79" i="3"/>
  <c r="B79" i="3"/>
  <c r="H30" i="7" l="1"/>
  <c r="D31" i="7" s="1"/>
  <c r="H80" i="3"/>
  <c r="A81" i="3"/>
  <c r="B80" i="3"/>
  <c r="G80" i="7"/>
  <c r="E80" i="7"/>
  <c r="A81" i="7"/>
  <c r="B80" i="7"/>
  <c r="H80" i="4"/>
  <c r="A81" i="4"/>
  <c r="B80" i="4"/>
  <c r="A82" i="3" l="1"/>
  <c r="H81" i="3"/>
  <c r="B81" i="3"/>
  <c r="A82" i="4"/>
  <c r="H81" i="4"/>
  <c r="B81" i="4"/>
  <c r="G81" i="7"/>
  <c r="A82" i="7"/>
  <c r="E81" i="7"/>
  <c r="B81" i="7"/>
  <c r="F31" i="7" l="1"/>
  <c r="H82" i="3"/>
  <c r="A83" i="3"/>
  <c r="B82" i="3"/>
  <c r="G82" i="7"/>
  <c r="E82" i="7"/>
  <c r="A83" i="7"/>
  <c r="B82" i="7"/>
  <c r="H82" i="4"/>
  <c r="A83" i="4"/>
  <c r="B82" i="4"/>
  <c r="H31" i="7" l="1"/>
  <c r="D32" i="7" s="1"/>
  <c r="H83" i="4"/>
  <c r="A84" i="4"/>
  <c r="H84" i="4" s="1"/>
  <c r="B83" i="4"/>
  <c r="A84" i="3"/>
  <c r="I6" i="8" s="1"/>
  <c r="H83" i="3"/>
  <c r="B83" i="3"/>
  <c r="A84" i="7"/>
  <c r="E83" i="7"/>
  <c r="G83" i="7"/>
  <c r="B83" i="7"/>
  <c r="A85" i="4" l="1"/>
  <c r="B84" i="4"/>
  <c r="A85" i="7"/>
  <c r="B84" i="7"/>
  <c r="H84" i="3"/>
  <c r="A85" i="3"/>
  <c r="B84" i="3"/>
  <c r="F32" i="7" l="1"/>
  <c r="H85" i="4"/>
  <c r="A86" i="4"/>
  <c r="B85" i="4"/>
  <c r="A86" i="7"/>
  <c r="E85" i="7"/>
  <c r="G85" i="7"/>
  <c r="B85" i="7"/>
  <c r="A86" i="3"/>
  <c r="H85" i="3"/>
  <c r="B85" i="3"/>
  <c r="H32" i="7" l="1"/>
  <c r="D33" i="7" s="1"/>
  <c r="A87" i="7"/>
  <c r="E86" i="7"/>
  <c r="G86" i="7"/>
  <c r="B86" i="7"/>
  <c r="H86" i="3"/>
  <c r="A87" i="3"/>
  <c r="B86" i="3"/>
  <c r="A87" i="4"/>
  <c r="H86" i="4"/>
  <c r="B86" i="4"/>
  <c r="G87" i="7" l="1"/>
  <c r="A88" i="7"/>
  <c r="E87" i="7"/>
  <c r="B87" i="7"/>
  <c r="A88" i="4"/>
  <c r="H87" i="4"/>
  <c r="B87" i="4"/>
  <c r="A88" i="3"/>
  <c r="H87" i="3"/>
  <c r="B87" i="3"/>
  <c r="F33" i="7" l="1"/>
  <c r="A89" i="3"/>
  <c r="H88" i="3"/>
  <c r="B88" i="3"/>
  <c r="A89" i="4"/>
  <c r="H88" i="4"/>
  <c r="B88" i="4"/>
  <c r="A89" i="7"/>
  <c r="E88" i="7"/>
  <c r="G88" i="7"/>
  <c r="B88" i="7"/>
  <c r="H33" i="7" l="1"/>
  <c r="D34" i="7" s="1"/>
  <c r="A90" i="3"/>
  <c r="H89" i="3"/>
  <c r="B89" i="3"/>
  <c r="G89" i="7"/>
  <c r="A90" i="7"/>
  <c r="E89" i="7"/>
  <c r="B89" i="7"/>
  <c r="A90" i="4"/>
  <c r="H89" i="4"/>
  <c r="B89" i="4"/>
  <c r="E34" i="7" l="1"/>
  <c r="G90" i="7"/>
  <c r="A91" i="7"/>
  <c r="E90" i="7"/>
  <c r="B90" i="7"/>
  <c r="H90" i="4"/>
  <c r="A91" i="4"/>
  <c r="B90" i="4"/>
  <c r="A91" i="3"/>
  <c r="H90" i="3"/>
  <c r="B90" i="3"/>
  <c r="G34" i="7" l="1"/>
  <c r="F34" i="7"/>
  <c r="A92" i="3"/>
  <c r="H91" i="3"/>
  <c r="B91" i="3"/>
  <c r="H91" i="4"/>
  <c r="A92" i="4"/>
  <c r="B91" i="4"/>
  <c r="E91" i="7"/>
  <c r="G91" i="7"/>
  <c r="A92" i="7"/>
  <c r="B91" i="7"/>
  <c r="H34" i="7" l="1"/>
  <c r="D35" i="7" s="1"/>
  <c r="H92" i="4"/>
  <c r="A93" i="4"/>
  <c r="B92" i="4"/>
  <c r="A93" i="3"/>
  <c r="H92" i="3"/>
  <c r="B92" i="3"/>
  <c r="E92" i="7"/>
  <c r="G92" i="7"/>
  <c r="A93" i="7"/>
  <c r="B92" i="7"/>
  <c r="F35" i="7" l="1"/>
  <c r="A94" i="4"/>
  <c r="H93" i="4"/>
  <c r="B93" i="4"/>
  <c r="A94" i="3"/>
  <c r="H93" i="3"/>
  <c r="B93" i="3"/>
  <c r="A94" i="7"/>
  <c r="E93" i="7"/>
  <c r="G93" i="7"/>
  <c r="B93" i="7"/>
  <c r="H35" i="7" l="1"/>
  <c r="D36" i="7" s="1"/>
  <c r="A95" i="7"/>
  <c r="B94" i="7"/>
  <c r="A95" i="4"/>
  <c r="H94" i="4"/>
  <c r="B94" i="4"/>
  <c r="A95" i="3"/>
  <c r="H94" i="3"/>
  <c r="B94" i="3"/>
  <c r="G95" i="7" l="1"/>
  <c r="A96" i="7"/>
  <c r="E95" i="7"/>
  <c r="B95" i="7"/>
  <c r="A96" i="4"/>
  <c r="H95" i="4"/>
  <c r="B95" i="4"/>
  <c r="A96" i="3"/>
  <c r="H95" i="3"/>
  <c r="B95" i="3"/>
  <c r="F36" i="7" l="1"/>
  <c r="G96" i="7"/>
  <c r="A97" i="7"/>
  <c r="E96" i="7"/>
  <c r="B96" i="7"/>
  <c r="A97" i="3"/>
  <c r="H96" i="3"/>
  <c r="B96" i="3"/>
  <c r="A97" i="4"/>
  <c r="H96" i="4"/>
  <c r="B96" i="4"/>
  <c r="H36" i="7" l="1"/>
  <c r="D37" i="7" s="1"/>
  <c r="G97" i="7"/>
  <c r="A98" i="7"/>
  <c r="E97" i="7"/>
  <c r="B97" i="7"/>
  <c r="A98" i="4"/>
  <c r="H97" i="4"/>
  <c r="B97" i="4"/>
  <c r="A98" i="3"/>
  <c r="H97" i="3"/>
  <c r="B97" i="3"/>
  <c r="E98" i="7" l="1"/>
  <c r="G98" i="7"/>
  <c r="A99" i="7"/>
  <c r="B98" i="7"/>
  <c r="A99" i="4"/>
  <c r="H98" i="4"/>
  <c r="B98" i="4"/>
  <c r="A99" i="3"/>
  <c r="H98" i="3"/>
  <c r="B98" i="3"/>
  <c r="F37" i="7" l="1"/>
  <c r="A100" i="7"/>
  <c r="E99" i="7"/>
  <c r="G99" i="7"/>
  <c r="B99" i="7"/>
  <c r="A100" i="4"/>
  <c r="H99" i="4"/>
  <c r="B99" i="4"/>
  <c r="A100" i="3"/>
  <c r="H99" i="3"/>
  <c r="B99" i="3"/>
  <c r="H37" i="7" l="1"/>
  <c r="D38" i="7" s="1"/>
  <c r="A101" i="7"/>
  <c r="E100" i="7"/>
  <c r="G100" i="7"/>
  <c r="B100" i="7"/>
  <c r="H100" i="3"/>
  <c r="A101" i="3"/>
  <c r="B100" i="3"/>
  <c r="A101" i="4"/>
  <c r="H100" i="4"/>
  <c r="B100" i="4"/>
  <c r="G101" i="7" l="1"/>
  <c r="A102" i="7"/>
  <c r="E101" i="7"/>
  <c r="B101" i="7"/>
  <c r="A102" i="3"/>
  <c r="H101" i="3"/>
  <c r="B101" i="3"/>
  <c r="A102" i="4"/>
  <c r="H101" i="4"/>
  <c r="B101" i="4"/>
  <c r="F38" i="7" l="1"/>
  <c r="A103" i="3"/>
  <c r="H102" i="3"/>
  <c r="B102" i="3"/>
  <c r="A103" i="4"/>
  <c r="H102" i="4"/>
  <c r="B102" i="4"/>
  <c r="G102" i="7"/>
  <c r="A103" i="7"/>
  <c r="E102" i="7"/>
  <c r="B102" i="7"/>
  <c r="H38" i="7" l="1"/>
  <c r="D39" i="7" s="1"/>
  <c r="A104" i="3"/>
  <c r="H103" i="3"/>
  <c r="B103" i="3"/>
  <c r="H103" i="4"/>
  <c r="A104" i="4"/>
  <c r="B103" i="4"/>
  <c r="G103" i="7"/>
  <c r="A104" i="7"/>
  <c r="E103" i="7"/>
  <c r="B103" i="7"/>
  <c r="A105" i="7" l="1"/>
  <c r="E104" i="7"/>
  <c r="G104" i="7"/>
  <c r="B104" i="7"/>
  <c r="A105" i="4"/>
  <c r="H104" i="4"/>
  <c r="B104" i="4"/>
  <c r="H104" i="3"/>
  <c r="A105" i="3"/>
  <c r="B104" i="3"/>
  <c r="F39" i="7" l="1"/>
  <c r="A106" i="4"/>
  <c r="H105" i="4"/>
  <c r="B105" i="4"/>
  <c r="G105" i="7"/>
  <c r="A106" i="7"/>
  <c r="E105" i="7"/>
  <c r="B105" i="7"/>
  <c r="A106" i="3"/>
  <c r="H105" i="3"/>
  <c r="B105" i="3"/>
  <c r="H39" i="7" l="1"/>
  <c r="A107" i="4"/>
  <c r="H106" i="4"/>
  <c r="B106" i="4"/>
  <c r="A107" i="3"/>
  <c r="H106" i="3"/>
  <c r="B106" i="3"/>
  <c r="E106" i="7"/>
  <c r="G106" i="7"/>
  <c r="A107" i="7"/>
  <c r="B106" i="7"/>
  <c r="D40" i="7" l="1"/>
  <c r="E40" i="7"/>
  <c r="G40" i="7" s="1"/>
  <c r="H107" i="4"/>
  <c r="A108" i="4"/>
  <c r="B107" i="4"/>
  <c r="A108" i="3"/>
  <c r="H107" i="3"/>
  <c r="B107" i="3"/>
  <c r="A108" i="7"/>
  <c r="E107" i="7"/>
  <c r="G107" i="7"/>
  <c r="B107" i="7"/>
  <c r="F40" i="7" l="1"/>
  <c r="A109" i="4"/>
  <c r="H108" i="4"/>
  <c r="B108" i="4"/>
  <c r="E108" i="7"/>
  <c r="A109" i="7"/>
  <c r="G108" i="7"/>
  <c r="B108" i="7"/>
  <c r="H108" i="3"/>
  <c r="A109" i="3"/>
  <c r="B108" i="3"/>
  <c r="H40" i="7" l="1"/>
  <c r="D41" i="7" s="1"/>
  <c r="G109" i="7"/>
  <c r="A110" i="7"/>
  <c r="E109" i="7"/>
  <c r="B109" i="7"/>
  <c r="A110" i="3"/>
  <c r="H109" i="3"/>
  <c r="B109" i="3"/>
  <c r="A110" i="4"/>
  <c r="H109" i="4"/>
  <c r="B109" i="4"/>
  <c r="G110" i="7" l="1"/>
  <c r="A111" i="7"/>
  <c r="E110" i="7"/>
  <c r="B110" i="7"/>
  <c r="A111" i="4"/>
  <c r="H110" i="4"/>
  <c r="B110" i="4"/>
  <c r="A111" i="3"/>
  <c r="H110" i="3"/>
  <c r="B110" i="3"/>
  <c r="F41" i="7" l="1"/>
  <c r="A112" i="7"/>
  <c r="E111" i="7"/>
  <c r="G111" i="7"/>
  <c r="B111" i="7"/>
  <c r="A112" i="3"/>
  <c r="H111" i="3"/>
  <c r="B111" i="3"/>
  <c r="A112" i="4"/>
  <c r="H111" i="4"/>
  <c r="B111" i="4"/>
  <c r="H41" i="7" l="1"/>
  <c r="D42" i="7" s="1"/>
  <c r="A113" i="7"/>
  <c r="E112" i="7"/>
  <c r="G112" i="7"/>
  <c r="B112" i="7"/>
  <c r="A113" i="3"/>
  <c r="H112" i="3"/>
  <c r="B112" i="3"/>
  <c r="A113" i="4"/>
  <c r="H112" i="4"/>
  <c r="B112" i="4"/>
  <c r="E113" i="7" l="1"/>
  <c r="G113" i="7"/>
  <c r="A114" i="7"/>
  <c r="B113" i="7"/>
  <c r="A114" i="3"/>
  <c r="H113" i="3"/>
  <c r="B113" i="3"/>
  <c r="A114" i="4"/>
  <c r="H113" i="4"/>
  <c r="B113" i="4"/>
  <c r="F42" i="7" l="1"/>
  <c r="H114" i="3"/>
  <c r="A115" i="3"/>
  <c r="B114" i="3"/>
  <c r="A115" i="4"/>
  <c r="H114" i="4"/>
  <c r="B114" i="4"/>
  <c r="G114" i="7"/>
  <c r="A115" i="7"/>
  <c r="E114" i="7"/>
  <c r="B114" i="7"/>
  <c r="H42" i="7" l="1"/>
  <c r="D43" i="7" s="1"/>
  <c r="A116" i="3"/>
  <c r="H115" i="3"/>
  <c r="B115" i="3"/>
  <c r="A116" i="7"/>
  <c r="E115" i="7"/>
  <c r="G115" i="7"/>
  <c r="B115" i="7"/>
  <c r="A116" i="4"/>
  <c r="H115" i="4"/>
  <c r="B115" i="4"/>
  <c r="H116" i="3" l="1"/>
  <c r="A117" i="3"/>
  <c r="B116" i="3"/>
  <c r="A117" i="7"/>
  <c r="E116" i="7"/>
  <c r="G116" i="7"/>
  <c r="B116" i="7"/>
  <c r="A117" i="4"/>
  <c r="H116" i="4"/>
  <c r="B116" i="4"/>
  <c r="F43" i="7" l="1"/>
  <c r="A118" i="3"/>
  <c r="H117" i="3"/>
  <c r="B117" i="3"/>
  <c r="A118" i="4"/>
  <c r="H117" i="4"/>
  <c r="B117" i="4"/>
  <c r="G117" i="7"/>
  <c r="A118" i="7"/>
  <c r="E117" i="7"/>
  <c r="B117" i="7"/>
  <c r="H43" i="7" l="1"/>
  <c r="D44" i="7" s="1"/>
  <c r="A119" i="4"/>
  <c r="H118" i="4"/>
  <c r="B118" i="4"/>
  <c r="A119" i="3"/>
  <c r="H118" i="3"/>
  <c r="B118" i="3"/>
  <c r="G118" i="7"/>
  <c r="A119" i="7"/>
  <c r="E118" i="7"/>
  <c r="B118" i="7"/>
  <c r="E44" i="7" l="1"/>
  <c r="A120" i="4"/>
  <c r="H119" i="4"/>
  <c r="B119" i="4"/>
  <c r="A120" i="3"/>
  <c r="H119" i="3"/>
  <c r="B119" i="3"/>
  <c r="A120" i="7"/>
  <c r="E119" i="7"/>
  <c r="G119" i="7"/>
  <c r="B119" i="7"/>
  <c r="G44" i="7" l="1"/>
  <c r="F44" i="7"/>
  <c r="A121" i="4"/>
  <c r="H120" i="4"/>
  <c r="B120" i="4"/>
  <c r="A121" i="3"/>
  <c r="H120" i="3"/>
  <c r="B120" i="3"/>
  <c r="A121" i="7"/>
  <c r="E120" i="7"/>
  <c r="G120" i="7"/>
  <c r="B120" i="7"/>
  <c r="H44" i="7" l="1"/>
  <c r="D45" i="7" s="1"/>
  <c r="A122" i="3"/>
  <c r="H121" i="3"/>
  <c r="B121" i="3"/>
  <c r="A122" i="4"/>
  <c r="H121" i="4"/>
  <c r="B121" i="4"/>
  <c r="G121" i="7"/>
  <c r="A122" i="7"/>
  <c r="E121" i="7"/>
  <c r="B121" i="7"/>
  <c r="G122" i="7" l="1"/>
  <c r="A123" i="7"/>
  <c r="E122" i="7"/>
  <c r="B122" i="7"/>
  <c r="A123" i="3"/>
  <c r="H122" i="3"/>
  <c r="B122" i="3"/>
  <c r="A123" i="4"/>
  <c r="H122" i="4"/>
  <c r="B122" i="4"/>
  <c r="F45" i="7" l="1"/>
  <c r="A124" i="3"/>
  <c r="H123" i="3"/>
  <c r="B123" i="3"/>
  <c r="A124" i="7"/>
  <c r="E123" i="7"/>
  <c r="G123" i="7"/>
  <c r="B123" i="7"/>
  <c r="A124" i="4"/>
  <c r="H123" i="4"/>
  <c r="B123" i="4"/>
  <c r="H45" i="7" l="1"/>
  <c r="D46" i="7" s="1"/>
  <c r="B124" i="7"/>
  <c r="H124" i="4"/>
  <c r="B124" i="4"/>
  <c r="H124" i="3"/>
  <c r="B124" i="3"/>
  <c r="F46" i="7" l="1"/>
  <c r="H46" i="7" l="1"/>
  <c r="D47" i="7" s="1"/>
  <c r="F47" i="7" l="1"/>
  <c r="H47" i="7" l="1"/>
  <c r="D48" i="7" s="1"/>
  <c r="F48" i="7" l="1"/>
  <c r="H48" i="7" l="1"/>
  <c r="D49" i="7" s="1"/>
  <c r="F49" i="7" l="1"/>
  <c r="H49" i="7" l="1"/>
  <c r="D50" i="7" s="1"/>
  <c r="F50" i="7" l="1"/>
  <c r="H50" i="7" l="1"/>
  <c r="D51" i="7" s="1"/>
  <c r="F51" i="7" l="1"/>
  <c r="H51" i="7" l="1"/>
  <c r="D52" i="7" l="1"/>
  <c r="E52" i="7"/>
  <c r="G52" i="7" s="1"/>
  <c r="F52" i="7" l="1"/>
  <c r="H52" i="7" s="1"/>
  <c r="D53" i="7" s="1"/>
  <c r="F53" i="7" l="1"/>
  <c r="H53" i="7" l="1"/>
  <c r="D54" i="7" s="1"/>
  <c r="F54" i="7" l="1"/>
  <c r="H54" i="7" l="1"/>
  <c r="D55" i="7" s="1"/>
  <c r="F55" i="7" l="1"/>
  <c r="H55" i="7" l="1"/>
  <c r="D56" i="7" s="1"/>
  <c r="F56" i="7" l="1"/>
  <c r="H56" i="7" l="1"/>
  <c r="D57" i="7" s="1"/>
  <c r="F57" i="7" l="1"/>
  <c r="H57" i="7" l="1"/>
  <c r="D58" i="7" s="1"/>
  <c r="F58" i="7" l="1"/>
  <c r="H58" i="7" l="1"/>
  <c r="D59" i="7" s="1"/>
  <c r="F59" i="7" l="1"/>
  <c r="H59" i="7" l="1"/>
  <c r="D60" i="7" s="1"/>
  <c r="F60" i="7" l="1"/>
  <c r="H60" i="7" l="1"/>
  <c r="D61" i="7" s="1"/>
  <c r="F61" i="7" l="1"/>
  <c r="H61" i="7" l="1"/>
  <c r="D62" i="7" s="1"/>
  <c r="F62" i="7" l="1"/>
  <c r="H62" i="7" l="1"/>
  <c r="D63" i="7" s="1"/>
  <c r="F63" i="7" l="1"/>
  <c r="H63" i="7" l="1"/>
  <c r="D64" i="7" l="1"/>
  <c r="E64" i="7"/>
  <c r="G64" i="7" s="1"/>
  <c r="F64" i="7" l="1"/>
  <c r="H64" i="7" s="1"/>
  <c r="D65" i="7" s="1"/>
  <c r="F65" i="7" l="1"/>
  <c r="H65" i="7" l="1"/>
  <c r="D66" i="7" s="1"/>
  <c r="F66" i="7" l="1"/>
  <c r="H66" i="7" l="1"/>
  <c r="D67" i="7" s="1"/>
  <c r="F67" i="7" l="1"/>
  <c r="H67" i="7" l="1"/>
  <c r="D68" i="7" s="1"/>
  <c r="F68" i="7" l="1"/>
  <c r="H68" i="7" l="1"/>
  <c r="D69" i="7" s="1"/>
  <c r="F69" i="7" l="1"/>
  <c r="H69" i="7" l="1"/>
  <c r="D70" i="7" s="1"/>
  <c r="F70" i="7" l="1"/>
  <c r="H70" i="7" l="1"/>
  <c r="D71" i="7" s="1"/>
  <c r="F71" i="7" l="1"/>
  <c r="H71" i="7" l="1"/>
  <c r="D72" i="7" s="1"/>
  <c r="F72" i="7" l="1"/>
  <c r="H72" i="7" l="1"/>
  <c r="D73" i="7" s="1"/>
  <c r="F73" i="7" l="1"/>
  <c r="H73" i="7" l="1"/>
  <c r="D74" i="7" s="1"/>
  <c r="F74" i="7" l="1"/>
  <c r="H74" i="7" l="1"/>
  <c r="D75" i="7" s="1"/>
  <c r="F75" i="7" l="1"/>
  <c r="H75" i="7" l="1"/>
  <c r="D76" i="7" s="1"/>
  <c r="F76" i="7" l="1"/>
  <c r="H76" i="7" l="1"/>
  <c r="D77" i="7" s="1"/>
  <c r="F77" i="7" l="1"/>
  <c r="H77" i="7" l="1"/>
  <c r="D78" i="7" s="1"/>
  <c r="F78" i="7" l="1"/>
  <c r="H78" i="7" l="1"/>
  <c r="D79" i="7" s="1"/>
  <c r="F79" i="7" l="1"/>
  <c r="H79" i="7" l="1"/>
  <c r="D80" i="7" s="1"/>
  <c r="F80" i="7" l="1"/>
  <c r="H80" i="7" l="1"/>
  <c r="D81" i="7" s="1"/>
  <c r="F81" i="7" l="1"/>
  <c r="H81" i="7" l="1"/>
  <c r="D82" i="7" s="1"/>
  <c r="F82" i="7" l="1"/>
  <c r="H82" i="7" l="1"/>
  <c r="D83" i="7" s="1"/>
  <c r="F83" i="7" l="1"/>
  <c r="E84" i="7"/>
  <c r="G84" i="7"/>
  <c r="H83" i="7" l="1"/>
  <c r="D84" i="7" s="1"/>
  <c r="F84" i="7" l="1"/>
  <c r="H84" i="7" l="1"/>
  <c r="D85" i="7" s="1"/>
  <c r="F85" i="7" l="1"/>
  <c r="H85" i="7" l="1"/>
  <c r="D86" i="7" s="1"/>
  <c r="F86" i="7" l="1"/>
  <c r="H86" i="7" l="1"/>
  <c r="D87" i="7" s="1"/>
  <c r="F87" i="7" l="1"/>
  <c r="H87" i="7" l="1"/>
  <c r="D88" i="7" s="1"/>
  <c r="F88" i="7" l="1"/>
  <c r="H88" i="7" l="1"/>
  <c r="D89" i="7" s="1"/>
  <c r="F89" i="7" l="1"/>
  <c r="H89" i="7" l="1"/>
  <c r="D90" i="7" s="1"/>
  <c r="F90" i="7" l="1"/>
  <c r="H90" i="7" l="1"/>
  <c r="D91" i="7" s="1"/>
  <c r="F91" i="7" l="1"/>
  <c r="H91" i="7" l="1"/>
  <c r="D92" i="7" s="1"/>
  <c r="F92" i="7" l="1"/>
  <c r="H92" i="7" l="1"/>
  <c r="D93" i="7" s="1"/>
  <c r="F93" i="7" l="1"/>
  <c r="H93" i="7" l="1"/>
  <c r="D94" i="7" l="1"/>
  <c r="E94" i="7"/>
  <c r="G94" i="7" l="1"/>
  <c r="F94" i="7"/>
  <c r="H94" i="7" l="1"/>
  <c r="D95" i="7" s="1"/>
  <c r="F95" i="7" l="1"/>
  <c r="H95" i="7" l="1"/>
  <c r="D96" i="7" s="1"/>
  <c r="F96" i="7" l="1"/>
  <c r="H96" i="7" l="1"/>
  <c r="D97" i="7" s="1"/>
  <c r="F97" i="7" l="1"/>
  <c r="H97" i="7" l="1"/>
  <c r="D98" i="7" s="1"/>
  <c r="F98" i="7" l="1"/>
  <c r="H98" i="7" l="1"/>
  <c r="D99" i="7" s="1"/>
  <c r="F99" i="7" l="1"/>
  <c r="H99" i="7" l="1"/>
  <c r="D100" i="7" s="1"/>
  <c r="F100" i="7" l="1"/>
  <c r="H100" i="7" l="1"/>
  <c r="D101" i="7" s="1"/>
  <c r="F101" i="7" l="1"/>
  <c r="H101" i="7" l="1"/>
  <c r="D102" i="7" s="1"/>
  <c r="F102" i="7" l="1"/>
  <c r="H102" i="7" l="1"/>
  <c r="D103" i="7" s="1"/>
  <c r="F103" i="7" l="1"/>
  <c r="H103" i="7" l="1"/>
  <c r="D104" i="7" s="1"/>
  <c r="F104" i="7" l="1"/>
  <c r="H104" i="7" l="1"/>
  <c r="D105" i="7" s="1"/>
  <c r="F105" i="7" l="1"/>
  <c r="H105" i="7" l="1"/>
  <c r="D106" i="7" s="1"/>
  <c r="F106" i="7" l="1"/>
  <c r="H106" i="7" l="1"/>
  <c r="D107" i="7" s="1"/>
  <c r="F107" i="7" l="1"/>
  <c r="H107" i="7" l="1"/>
  <c r="D108" i="7" s="1"/>
  <c r="F108" i="7" l="1"/>
  <c r="H108" i="7" l="1"/>
  <c r="D109" i="7" s="1"/>
  <c r="F109" i="7" l="1"/>
  <c r="H109" i="7" l="1"/>
  <c r="D110" i="7" s="1"/>
  <c r="F110" i="7" l="1"/>
  <c r="H110" i="7" l="1"/>
  <c r="D111" i="7" s="1"/>
  <c r="F111" i="7" l="1"/>
  <c r="H111" i="7" l="1"/>
  <c r="D112" i="7" s="1"/>
  <c r="F112" i="7" l="1"/>
  <c r="H112" i="7" l="1"/>
  <c r="D113" i="7" s="1"/>
  <c r="F113" i="7" l="1"/>
  <c r="H113" i="7" l="1"/>
  <c r="D114" i="7" s="1"/>
  <c r="F114" i="7" l="1"/>
  <c r="H114" i="7" l="1"/>
  <c r="D115" i="7" s="1"/>
  <c r="F115" i="7" l="1"/>
  <c r="H115" i="7" l="1"/>
  <c r="D116" i="7" s="1"/>
  <c r="F116" i="7" l="1"/>
  <c r="H116" i="7" l="1"/>
  <c r="D117" i="7" s="1"/>
  <c r="F117" i="7" l="1"/>
  <c r="H117" i="7" l="1"/>
  <c r="D118" i="7" s="1"/>
  <c r="F118" i="7" l="1"/>
  <c r="H118" i="7" l="1"/>
  <c r="D119" i="7" s="1"/>
  <c r="F119" i="7" l="1"/>
  <c r="H119" i="7" l="1"/>
  <c r="D120" i="7" s="1"/>
  <c r="F120" i="7" l="1"/>
  <c r="H120" i="7" l="1"/>
  <c r="D121" i="7" s="1"/>
  <c r="F121" i="7" l="1"/>
  <c r="H121" i="7" l="1"/>
  <c r="D122" i="7" s="1"/>
  <c r="F122" i="7" l="1"/>
  <c r="H122" i="7" l="1"/>
  <c r="D123" i="7" s="1"/>
  <c r="F123" i="7" l="1"/>
  <c r="H123" i="7" l="1"/>
  <c r="D124" i="7" l="1"/>
  <c r="E124" i="7"/>
  <c r="F126" i="7"/>
  <c r="G124" i="7" l="1"/>
  <c r="E125" i="7"/>
  <c r="D125" i="7"/>
  <c r="F124" i="7"/>
  <c r="F125" i="7" l="1"/>
  <c r="H124" i="7"/>
  <c r="C45" i="4" l="1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C69" i="4"/>
  <c r="D69" i="4"/>
  <c r="F69" i="4"/>
  <c r="C70" i="4"/>
  <c r="D70" i="4"/>
  <c r="F70" i="4"/>
  <c r="C71" i="4"/>
  <c r="D71" i="4"/>
  <c r="F71" i="4"/>
  <c r="C72" i="4"/>
  <c r="D72" i="4"/>
  <c r="F72" i="4"/>
  <c r="C73" i="4"/>
  <c r="D73" i="4"/>
  <c r="F73" i="4"/>
  <c r="C74" i="4"/>
  <c r="D74" i="4"/>
  <c r="F74" i="4"/>
  <c r="C75" i="4"/>
  <c r="D75" i="4"/>
  <c r="F75" i="4"/>
  <c r="C76" i="4"/>
  <c r="D76" i="4"/>
  <c r="F76" i="4"/>
  <c r="C77" i="4"/>
  <c r="D77" i="4"/>
  <c r="F77" i="4"/>
  <c r="C78" i="4"/>
  <c r="D78" i="4"/>
  <c r="F78" i="4"/>
  <c r="C79" i="4"/>
  <c r="D79" i="4"/>
  <c r="F79" i="4"/>
  <c r="C80" i="4"/>
  <c r="D80" i="4"/>
  <c r="F80" i="4"/>
  <c r="C81" i="4"/>
  <c r="D81" i="4"/>
  <c r="F81" i="4"/>
  <c r="C82" i="4"/>
  <c r="D82" i="4"/>
  <c r="F82" i="4"/>
  <c r="C83" i="4"/>
  <c r="D83" i="4"/>
  <c r="F83" i="4"/>
  <c r="C84" i="4"/>
  <c r="D84" i="4"/>
  <c r="F84" i="4"/>
  <c r="C85" i="4"/>
  <c r="D85" i="4"/>
  <c r="F85" i="4"/>
  <c r="C86" i="4"/>
  <c r="D86" i="4"/>
  <c r="F86" i="4"/>
  <c r="C87" i="4"/>
  <c r="D87" i="4"/>
  <c r="F87" i="4"/>
  <c r="C88" i="4"/>
  <c r="D88" i="4"/>
  <c r="F88" i="4"/>
  <c r="C89" i="4"/>
  <c r="D89" i="4"/>
  <c r="F89" i="4"/>
  <c r="C90" i="4"/>
  <c r="D90" i="4"/>
  <c r="F90" i="4"/>
  <c r="C91" i="4"/>
  <c r="D91" i="4"/>
  <c r="F91" i="4"/>
  <c r="C92" i="4"/>
  <c r="D92" i="4"/>
  <c r="F92" i="4"/>
  <c r="C93" i="4"/>
  <c r="D93" i="4"/>
  <c r="F93" i="4"/>
  <c r="C94" i="4"/>
  <c r="D94" i="4"/>
  <c r="F94" i="4"/>
  <c r="C95" i="4"/>
  <c r="D95" i="4"/>
  <c r="F95" i="4"/>
  <c r="C96" i="4"/>
  <c r="D96" i="4"/>
  <c r="F96" i="4"/>
  <c r="C97" i="4"/>
  <c r="D97" i="4"/>
  <c r="F97" i="4"/>
  <c r="C98" i="4"/>
  <c r="D98" i="4"/>
  <c r="F98" i="4"/>
  <c r="C99" i="4"/>
  <c r="D99" i="4"/>
  <c r="F99" i="4"/>
  <c r="C100" i="4"/>
  <c r="D100" i="4"/>
  <c r="F100" i="4"/>
  <c r="C101" i="4"/>
  <c r="D101" i="4"/>
  <c r="F101" i="4"/>
  <c r="C102" i="4"/>
  <c r="D102" i="4"/>
  <c r="F102" i="4"/>
  <c r="C103" i="4"/>
  <c r="D103" i="4"/>
  <c r="F103" i="4"/>
  <c r="C104" i="4"/>
  <c r="D104" i="4"/>
  <c r="F104" i="4"/>
  <c r="C105" i="4"/>
  <c r="D105" i="4"/>
  <c r="F105" i="4"/>
  <c r="C106" i="4"/>
  <c r="D106" i="4"/>
  <c r="F106" i="4"/>
  <c r="C107" i="4"/>
  <c r="D107" i="4"/>
  <c r="F107" i="4"/>
  <c r="C108" i="4"/>
  <c r="D108" i="4"/>
  <c r="F108" i="4"/>
  <c r="C109" i="4"/>
  <c r="D109" i="4"/>
  <c r="F109" i="4"/>
  <c r="C110" i="4"/>
  <c r="D110" i="4"/>
  <c r="F110" i="4"/>
  <c r="C111" i="4"/>
  <c r="D111" i="4"/>
  <c r="F111" i="4"/>
  <c r="C112" i="4"/>
  <c r="D112" i="4"/>
  <c r="F112" i="4"/>
  <c r="C113" i="4"/>
  <c r="D113" i="4"/>
  <c r="F113" i="4"/>
  <c r="C114" i="4"/>
  <c r="D114" i="4"/>
  <c r="F114" i="4"/>
  <c r="C115" i="4"/>
  <c r="D115" i="4"/>
  <c r="F115" i="4"/>
  <c r="C116" i="4"/>
  <c r="D116" i="4"/>
  <c r="F116" i="4"/>
  <c r="C117" i="4"/>
  <c r="D117" i="4"/>
  <c r="F117" i="4"/>
  <c r="C118" i="4"/>
  <c r="D118" i="4"/>
  <c r="F118" i="4"/>
  <c r="C119" i="4"/>
  <c r="D119" i="4"/>
  <c r="F119" i="4"/>
  <c r="C120" i="4"/>
  <c r="D120" i="4"/>
  <c r="F120" i="4"/>
  <c r="C121" i="4"/>
  <c r="D121" i="4"/>
  <c r="F121" i="4"/>
  <c r="C122" i="4"/>
  <c r="D122" i="4"/>
  <c r="F122" i="4"/>
  <c r="C123" i="4"/>
  <c r="D123" i="4"/>
  <c r="F123" i="4"/>
  <c r="C124" i="4"/>
  <c r="D124" i="4"/>
  <c r="F124" i="4"/>
  <c r="E117" i="4" l="1"/>
  <c r="E61" i="4"/>
  <c r="E124" i="4"/>
  <c r="E116" i="4"/>
  <c r="E84" i="4"/>
  <c r="E60" i="4"/>
  <c r="E109" i="4"/>
  <c r="E105" i="4"/>
  <c r="E89" i="4"/>
  <c r="E85" i="4"/>
  <c r="E77" i="4"/>
  <c r="E73" i="4"/>
  <c r="E69" i="4"/>
  <c r="E108" i="4"/>
  <c r="E100" i="4"/>
  <c r="E92" i="4"/>
  <c r="E76" i="4"/>
  <c r="E68" i="4"/>
  <c r="E52" i="4"/>
  <c r="E121" i="4"/>
  <c r="E113" i="4"/>
  <c r="E101" i="4"/>
  <c r="E97" i="4"/>
  <c r="E93" i="4"/>
  <c r="E81" i="4"/>
  <c r="E65" i="4"/>
  <c r="E57" i="4"/>
  <c r="E53" i="4"/>
  <c r="E49" i="4"/>
  <c r="E45" i="4"/>
  <c r="E112" i="4"/>
  <c r="E96" i="4"/>
  <c r="E80" i="4"/>
  <c r="E64" i="4"/>
  <c r="E48" i="4"/>
  <c r="E120" i="4"/>
  <c r="E104" i="4"/>
  <c r="E88" i="4"/>
  <c r="E72" i="4"/>
  <c r="E56" i="4"/>
  <c r="E51" i="4"/>
  <c r="E87" i="4"/>
  <c r="E71" i="4"/>
  <c r="E55" i="4"/>
  <c r="E83" i="4"/>
  <c r="E67" i="4"/>
  <c r="E91" i="4"/>
  <c r="E75" i="4"/>
  <c r="E59" i="4"/>
  <c r="E123" i="4"/>
  <c r="E122" i="4"/>
  <c r="E119" i="4"/>
  <c r="E118" i="4"/>
  <c r="E115" i="4"/>
  <c r="E114" i="4"/>
  <c r="E111" i="4"/>
  <c r="E110" i="4"/>
  <c r="E107" i="4"/>
  <c r="E106" i="4"/>
  <c r="E103" i="4"/>
  <c r="E102" i="4"/>
  <c r="E99" i="4"/>
  <c r="E98" i="4"/>
  <c r="E95" i="4"/>
  <c r="E79" i="4"/>
  <c r="E63" i="4"/>
  <c r="E47" i="4"/>
  <c r="E94" i="4"/>
  <c r="E90" i="4"/>
  <c r="E86" i="4"/>
  <c r="E82" i="4"/>
  <c r="E78" i="4"/>
  <c r="E74" i="4"/>
  <c r="E70" i="4"/>
  <c r="E66" i="4"/>
  <c r="E62" i="4"/>
  <c r="E58" i="4"/>
  <c r="E54" i="4"/>
  <c r="E50" i="4"/>
  <c r="E46" i="4"/>
  <c r="D5" i="3" l="1"/>
  <c r="G5" i="6" s="1"/>
  <c r="E5" i="3"/>
  <c r="H5" i="6" s="1"/>
  <c r="F5" i="3"/>
  <c r="G5" i="3"/>
  <c r="J5" i="6" s="1"/>
  <c r="D6" i="3"/>
  <c r="G6" i="6" s="1"/>
  <c r="E6" i="3"/>
  <c r="H6" i="6" s="1"/>
  <c r="D7" i="3"/>
  <c r="G7" i="6" s="1"/>
  <c r="E7" i="3"/>
  <c r="H7" i="6" s="1"/>
  <c r="D8" i="3"/>
  <c r="G8" i="6" s="1"/>
  <c r="E8" i="3"/>
  <c r="H8" i="6" s="1"/>
  <c r="D9" i="3"/>
  <c r="G9" i="6" s="1"/>
  <c r="E9" i="3"/>
  <c r="H9" i="6" s="1"/>
  <c r="D10" i="3"/>
  <c r="G10" i="6" s="1"/>
  <c r="E10" i="3"/>
  <c r="H10" i="6" s="1"/>
  <c r="D11" i="3"/>
  <c r="G11" i="6" s="1"/>
  <c r="E11" i="3"/>
  <c r="H11" i="6" s="1"/>
  <c r="D5" i="4"/>
  <c r="F5" i="4" s="1"/>
  <c r="E5" i="4"/>
  <c r="G5" i="4"/>
  <c r="D6" i="4"/>
  <c r="E6" i="4"/>
  <c r="D7" i="4"/>
  <c r="E7" i="4"/>
  <c r="D8" i="4"/>
  <c r="E8" i="4"/>
  <c r="D9" i="4"/>
  <c r="E9" i="4"/>
  <c r="D10" i="4"/>
  <c r="E10" i="4"/>
  <c r="D11" i="4"/>
  <c r="E11" i="4"/>
  <c r="F6" i="4" l="1"/>
  <c r="F7" i="4" s="1"/>
  <c r="F8" i="4" s="1"/>
  <c r="F9" i="4" s="1"/>
  <c r="F10" i="4" s="1"/>
  <c r="F11" i="4" s="1"/>
  <c r="C6" i="4"/>
  <c r="G6" i="4" s="1"/>
  <c r="I5" i="6"/>
  <c r="F6" i="3"/>
  <c r="I6" i="6" s="1"/>
  <c r="G6" i="3"/>
  <c r="C6" i="3"/>
  <c r="C7" i="4" l="1"/>
  <c r="G7" i="4" s="1"/>
  <c r="J6" i="6"/>
  <c r="F7" i="3"/>
  <c r="I7" i="6" s="1"/>
  <c r="C7" i="3"/>
  <c r="F7" i="6" s="1"/>
  <c r="F6" i="6"/>
  <c r="C8" i="4" l="1"/>
  <c r="G8" i="4" s="1"/>
  <c r="G7" i="3"/>
  <c r="C9" i="4" l="1"/>
  <c r="G9" i="4" s="1"/>
  <c r="J7" i="6"/>
  <c r="F8" i="3"/>
  <c r="I8" i="6" s="1"/>
  <c r="C8" i="3"/>
  <c r="C10" i="4" l="1"/>
  <c r="G10" i="4" s="1"/>
  <c r="F8" i="6"/>
  <c r="G8" i="3"/>
  <c r="C11" i="4" l="1"/>
  <c r="G11" i="4" s="1"/>
  <c r="J8" i="6"/>
  <c r="C9" i="3"/>
  <c r="G9" i="3" s="1"/>
  <c r="F9" i="3"/>
  <c r="I9" i="6" s="1"/>
  <c r="J9" i="6" l="1"/>
  <c r="F10" i="3"/>
  <c r="I10" i="6" s="1"/>
  <c r="C10" i="3"/>
  <c r="F10" i="6" s="1"/>
  <c r="G10" i="3"/>
  <c r="C12" i="4"/>
  <c r="F9" i="6"/>
  <c r="J10" i="6" l="1"/>
  <c r="F11" i="3"/>
  <c r="I11" i="6" s="1"/>
  <c r="C11" i="3"/>
  <c r="G11" i="3"/>
  <c r="J11" i="6" l="1"/>
  <c r="C12" i="3"/>
  <c r="F12" i="6" s="1"/>
  <c r="F11" i="6"/>
  <c r="G12" i="6"/>
  <c r="H12" i="6"/>
  <c r="I12" i="6"/>
  <c r="J12" i="6"/>
  <c r="F13" i="6"/>
  <c r="G13" i="6"/>
  <c r="H13" i="6"/>
  <c r="I13" i="6"/>
  <c r="J13" i="6"/>
  <c r="F14" i="6"/>
  <c r="G14" i="6"/>
  <c r="H14" i="6"/>
  <c r="I14" i="6"/>
  <c r="J14" i="6"/>
  <c r="F15" i="6"/>
  <c r="G15" i="6"/>
  <c r="H15" i="6"/>
  <c r="I15" i="6"/>
  <c r="J15" i="6"/>
  <c r="F16" i="6"/>
  <c r="G16" i="6"/>
  <c r="H16" i="6"/>
  <c r="I16" i="6"/>
  <c r="J16" i="6"/>
  <c r="F17" i="6"/>
  <c r="G17" i="6"/>
  <c r="H17" i="6"/>
  <c r="I17" i="6"/>
  <c r="J17" i="6"/>
  <c r="F18" i="6"/>
  <c r="G18" i="6"/>
  <c r="H18" i="6"/>
  <c r="I18" i="6"/>
  <c r="J18" i="6"/>
  <c r="F19" i="6"/>
  <c r="G19" i="6"/>
  <c r="H19" i="6"/>
  <c r="I19" i="6"/>
  <c r="J19" i="6"/>
  <c r="F20" i="6"/>
  <c r="G20" i="6"/>
  <c r="H20" i="6"/>
  <c r="I20" i="6"/>
  <c r="J20" i="6"/>
  <c r="F21" i="6"/>
  <c r="G21" i="6"/>
  <c r="H21" i="6"/>
  <c r="I21" i="6"/>
  <c r="J21" i="6"/>
  <c r="F22" i="6"/>
  <c r="G22" i="6"/>
  <c r="H22" i="6"/>
  <c r="I22" i="6"/>
  <c r="J22" i="6"/>
  <c r="F23" i="6"/>
  <c r="G23" i="6"/>
  <c r="H23" i="6"/>
  <c r="I23" i="6"/>
  <c r="J23" i="6"/>
  <c r="F24" i="6"/>
  <c r="G24" i="6"/>
  <c r="H24" i="6"/>
  <c r="I24" i="6"/>
  <c r="J24" i="6"/>
  <c r="F25" i="6"/>
  <c r="G25" i="6"/>
  <c r="H25" i="6"/>
  <c r="I25" i="6"/>
  <c r="J25" i="6"/>
  <c r="F26" i="6"/>
  <c r="G26" i="6"/>
  <c r="H26" i="6"/>
  <c r="I26" i="6"/>
  <c r="J26" i="6"/>
  <c r="F27" i="6"/>
  <c r="G27" i="6"/>
  <c r="H27" i="6"/>
  <c r="I27" i="6"/>
  <c r="J27" i="6"/>
  <c r="F28" i="6"/>
  <c r="G28" i="6"/>
  <c r="H28" i="6"/>
  <c r="I28" i="6"/>
  <c r="J28" i="6"/>
  <c r="F29" i="6"/>
  <c r="G29" i="6"/>
  <c r="H29" i="6"/>
  <c r="I29" i="6"/>
  <c r="J29" i="6"/>
  <c r="F30" i="6"/>
  <c r="G30" i="6"/>
  <c r="H30" i="6"/>
  <c r="I30" i="6"/>
  <c r="J30" i="6"/>
  <c r="F31" i="6"/>
  <c r="G31" i="6"/>
  <c r="H31" i="6"/>
  <c r="I31" i="6"/>
  <c r="J31" i="6"/>
  <c r="F32" i="6"/>
  <c r="G32" i="6"/>
  <c r="H32" i="6"/>
  <c r="I32" i="6"/>
  <c r="J32" i="6"/>
  <c r="F33" i="6"/>
  <c r="G33" i="6"/>
  <c r="H33" i="6"/>
  <c r="I33" i="6"/>
  <c r="J33" i="6"/>
  <c r="F34" i="6"/>
  <c r="G34" i="6"/>
  <c r="H34" i="6"/>
  <c r="I34" i="6"/>
  <c r="J34" i="6"/>
  <c r="F35" i="6"/>
  <c r="G35" i="6"/>
  <c r="H35" i="6"/>
  <c r="I35" i="6"/>
  <c r="J35" i="6"/>
  <c r="F36" i="6"/>
  <c r="G36" i="6"/>
  <c r="H36" i="6"/>
  <c r="I36" i="6"/>
  <c r="J36" i="6"/>
  <c r="F37" i="6"/>
  <c r="G37" i="6"/>
  <c r="H37" i="6"/>
  <c r="I37" i="6"/>
  <c r="J37" i="6"/>
  <c r="F38" i="6"/>
  <c r="G38" i="6"/>
  <c r="H38" i="6"/>
  <c r="I38" i="6"/>
  <c r="J38" i="6"/>
  <c r="F39" i="6"/>
  <c r="G39" i="6"/>
  <c r="H39" i="6"/>
  <c r="I39" i="6"/>
  <c r="J39" i="6"/>
  <c r="F40" i="6"/>
  <c r="G40" i="6"/>
  <c r="H40" i="6"/>
  <c r="I40" i="6"/>
  <c r="J40" i="6"/>
  <c r="F41" i="6"/>
  <c r="G41" i="6"/>
  <c r="H41" i="6"/>
  <c r="I41" i="6"/>
  <c r="J41" i="6"/>
  <c r="F42" i="6"/>
  <c r="G42" i="6"/>
  <c r="H42" i="6"/>
  <c r="I42" i="6"/>
  <c r="J42" i="6"/>
  <c r="F43" i="6"/>
  <c r="G43" i="6"/>
  <c r="H43" i="6"/>
  <c r="I43" i="6"/>
  <c r="J43" i="6"/>
  <c r="F44" i="6"/>
  <c r="G44" i="6"/>
  <c r="H44" i="6"/>
  <c r="I44" i="6"/>
  <c r="J44" i="6"/>
  <c r="F45" i="6"/>
  <c r="G45" i="6"/>
  <c r="H45" i="6"/>
  <c r="I45" i="6"/>
  <c r="J45" i="6"/>
  <c r="F46" i="6"/>
  <c r="G46" i="6"/>
  <c r="H46" i="6"/>
  <c r="I46" i="6"/>
  <c r="J46" i="6"/>
  <c r="F47" i="6"/>
  <c r="G47" i="6"/>
  <c r="H47" i="6"/>
  <c r="I47" i="6"/>
  <c r="J47" i="6"/>
  <c r="F48" i="6"/>
  <c r="G48" i="6"/>
  <c r="H48" i="6"/>
  <c r="I48" i="6"/>
  <c r="J48" i="6"/>
  <c r="F49" i="6"/>
  <c r="G49" i="6"/>
  <c r="H49" i="6"/>
  <c r="I49" i="6"/>
  <c r="J49" i="6"/>
  <c r="F50" i="6"/>
  <c r="G50" i="6"/>
  <c r="H50" i="6"/>
  <c r="I50" i="6"/>
  <c r="J50" i="6"/>
  <c r="F51" i="6"/>
  <c r="G51" i="6"/>
  <c r="H51" i="6"/>
  <c r="I51" i="6"/>
  <c r="J51" i="6"/>
  <c r="F52" i="6"/>
  <c r="G52" i="6"/>
  <c r="H52" i="6"/>
  <c r="I52" i="6"/>
  <c r="J52" i="6"/>
  <c r="F53" i="6"/>
  <c r="G53" i="6"/>
  <c r="H53" i="6"/>
  <c r="I53" i="6"/>
  <c r="J53" i="6"/>
  <c r="F54" i="6"/>
  <c r="G54" i="6"/>
  <c r="H54" i="6"/>
  <c r="I54" i="6"/>
  <c r="J54" i="6"/>
  <c r="F55" i="6"/>
  <c r="G55" i="6"/>
  <c r="H55" i="6"/>
  <c r="I55" i="6"/>
  <c r="J55" i="6"/>
  <c r="F56" i="6"/>
  <c r="G56" i="6"/>
  <c r="H56" i="6"/>
  <c r="I56" i="6"/>
  <c r="J56" i="6"/>
  <c r="F57" i="6"/>
  <c r="G57" i="6"/>
  <c r="H57" i="6"/>
  <c r="I57" i="6"/>
  <c r="J57" i="6"/>
  <c r="F58" i="6"/>
  <c r="G58" i="6"/>
  <c r="H58" i="6"/>
  <c r="I58" i="6"/>
  <c r="J58" i="6"/>
  <c r="F59" i="6"/>
  <c r="G59" i="6"/>
  <c r="H59" i="6"/>
  <c r="I59" i="6"/>
  <c r="J59" i="6"/>
  <c r="F60" i="6"/>
  <c r="G60" i="6"/>
  <c r="H60" i="6"/>
  <c r="I60" i="6"/>
  <c r="J60" i="6"/>
  <c r="F61" i="6"/>
  <c r="G61" i="6"/>
  <c r="H61" i="6"/>
  <c r="I61" i="6"/>
  <c r="J61" i="6"/>
  <c r="F62" i="6"/>
  <c r="G62" i="6"/>
  <c r="H62" i="6"/>
  <c r="I62" i="6"/>
  <c r="J62" i="6"/>
  <c r="F63" i="6"/>
  <c r="G63" i="6"/>
  <c r="H63" i="6"/>
  <c r="I63" i="6"/>
  <c r="J63" i="6"/>
  <c r="F64" i="6"/>
  <c r="G64" i="6"/>
  <c r="H64" i="6"/>
  <c r="I64" i="6"/>
  <c r="J64" i="6"/>
  <c r="F65" i="6"/>
  <c r="G65" i="6"/>
  <c r="H65" i="6"/>
  <c r="I65" i="6"/>
  <c r="J65" i="6"/>
  <c r="F66" i="6"/>
  <c r="G66" i="6"/>
  <c r="H66" i="6"/>
  <c r="I66" i="6"/>
  <c r="J66" i="6"/>
  <c r="F67" i="6"/>
  <c r="G67" i="6"/>
  <c r="H67" i="6"/>
  <c r="I67" i="6"/>
  <c r="J67" i="6"/>
  <c r="F68" i="6"/>
  <c r="G68" i="6"/>
  <c r="H68" i="6"/>
  <c r="I68" i="6"/>
  <c r="J68" i="6"/>
  <c r="F69" i="6"/>
  <c r="G69" i="6"/>
  <c r="H69" i="6"/>
  <c r="I69" i="6"/>
  <c r="J69" i="6"/>
  <c r="F70" i="6"/>
  <c r="G70" i="6"/>
  <c r="H70" i="6"/>
  <c r="I70" i="6"/>
  <c r="J70" i="6"/>
  <c r="F71" i="6"/>
  <c r="G71" i="6"/>
  <c r="H71" i="6"/>
  <c r="I71" i="6"/>
  <c r="J71" i="6"/>
  <c r="F72" i="6"/>
  <c r="G72" i="6"/>
  <c r="H72" i="6"/>
  <c r="I72" i="6"/>
  <c r="J72" i="6"/>
  <c r="F73" i="6"/>
  <c r="G73" i="6"/>
  <c r="H73" i="6"/>
  <c r="I73" i="6"/>
  <c r="J73" i="6"/>
  <c r="F74" i="6"/>
  <c r="G74" i="6"/>
  <c r="H74" i="6"/>
  <c r="I74" i="6"/>
  <c r="J74" i="6"/>
  <c r="F75" i="6"/>
  <c r="G75" i="6"/>
  <c r="H75" i="6"/>
  <c r="I75" i="6"/>
  <c r="J75" i="6"/>
  <c r="F76" i="6"/>
  <c r="G76" i="6"/>
  <c r="H76" i="6"/>
  <c r="I76" i="6"/>
  <c r="J76" i="6"/>
  <c r="F77" i="6"/>
  <c r="G77" i="6"/>
  <c r="H77" i="6"/>
  <c r="I77" i="6"/>
  <c r="J77" i="6"/>
  <c r="F78" i="6"/>
  <c r="G78" i="6"/>
  <c r="H78" i="6"/>
  <c r="I78" i="6"/>
  <c r="J78" i="6"/>
  <c r="F79" i="6"/>
  <c r="G79" i="6"/>
  <c r="H79" i="6"/>
  <c r="I79" i="6"/>
  <c r="J79" i="6"/>
  <c r="F80" i="6"/>
  <c r="G80" i="6"/>
  <c r="H80" i="6"/>
  <c r="I80" i="6"/>
  <c r="J80" i="6"/>
  <c r="F81" i="6"/>
  <c r="G81" i="6"/>
  <c r="H81" i="6"/>
  <c r="I81" i="6"/>
  <c r="J81" i="6"/>
  <c r="F82" i="6"/>
  <c r="G82" i="6"/>
  <c r="H82" i="6"/>
  <c r="I82" i="6"/>
  <c r="J82" i="6"/>
  <c r="F83" i="6"/>
  <c r="G83" i="6"/>
  <c r="H83" i="6"/>
  <c r="I83" i="6"/>
  <c r="J83" i="6"/>
  <c r="F84" i="6"/>
  <c r="G84" i="6"/>
  <c r="H84" i="6"/>
  <c r="I84" i="6"/>
  <c r="J84" i="6"/>
  <c r="F85" i="6"/>
  <c r="G85" i="6"/>
  <c r="H85" i="6"/>
  <c r="I85" i="6"/>
  <c r="J85" i="6"/>
  <c r="F86" i="6"/>
  <c r="G86" i="6"/>
  <c r="H86" i="6"/>
  <c r="I86" i="6"/>
  <c r="J86" i="6"/>
  <c r="F87" i="6"/>
  <c r="G87" i="6"/>
  <c r="H87" i="6"/>
  <c r="I87" i="6"/>
  <c r="J87" i="6"/>
  <c r="F88" i="6"/>
  <c r="G88" i="6"/>
  <c r="H88" i="6"/>
  <c r="I88" i="6"/>
  <c r="J88" i="6"/>
  <c r="F89" i="6"/>
  <c r="G89" i="6"/>
  <c r="H89" i="6"/>
  <c r="I89" i="6"/>
  <c r="J89" i="6"/>
  <c r="F90" i="6"/>
  <c r="G90" i="6"/>
  <c r="H90" i="6"/>
  <c r="I90" i="6"/>
  <c r="J90" i="6"/>
  <c r="F91" i="6"/>
  <c r="G91" i="6"/>
  <c r="H91" i="6"/>
  <c r="I91" i="6"/>
  <c r="J91" i="6"/>
  <c r="F92" i="6"/>
  <c r="G92" i="6"/>
  <c r="H92" i="6"/>
  <c r="I92" i="6"/>
  <c r="J92" i="6"/>
  <c r="F93" i="6"/>
  <c r="G93" i="6"/>
  <c r="H93" i="6"/>
  <c r="I93" i="6"/>
  <c r="J93" i="6"/>
  <c r="F94" i="6"/>
  <c r="G94" i="6"/>
  <c r="H94" i="6"/>
  <c r="I94" i="6"/>
  <c r="J94" i="6"/>
  <c r="F95" i="6"/>
  <c r="G95" i="6"/>
  <c r="H95" i="6"/>
  <c r="I95" i="6"/>
  <c r="J95" i="6"/>
  <c r="F96" i="6"/>
  <c r="G96" i="6"/>
  <c r="H96" i="6"/>
  <c r="I96" i="6"/>
  <c r="J96" i="6"/>
  <c r="F97" i="6"/>
  <c r="G97" i="6"/>
  <c r="H97" i="6"/>
  <c r="I97" i="6"/>
  <c r="J97" i="6"/>
  <c r="F98" i="6"/>
  <c r="G98" i="6"/>
  <c r="H98" i="6"/>
  <c r="I98" i="6"/>
  <c r="J98" i="6"/>
  <c r="F99" i="6"/>
  <c r="G99" i="6"/>
  <c r="H99" i="6"/>
  <c r="I99" i="6"/>
  <c r="J99" i="6"/>
  <c r="F100" i="6"/>
  <c r="G100" i="6"/>
  <c r="H100" i="6"/>
  <c r="I100" i="6"/>
  <c r="J100" i="6"/>
  <c r="F101" i="6"/>
  <c r="G101" i="6"/>
  <c r="H101" i="6"/>
  <c r="I101" i="6"/>
  <c r="J101" i="6"/>
  <c r="F102" i="6"/>
  <c r="G102" i="6"/>
  <c r="H102" i="6"/>
  <c r="I102" i="6"/>
  <c r="J102" i="6"/>
  <c r="F103" i="6"/>
  <c r="G103" i="6"/>
  <c r="H103" i="6"/>
  <c r="I103" i="6"/>
  <c r="J103" i="6"/>
  <c r="F104" i="6"/>
  <c r="G104" i="6"/>
  <c r="H104" i="6"/>
  <c r="I104" i="6"/>
  <c r="J104" i="6"/>
  <c r="F105" i="6"/>
  <c r="G105" i="6"/>
  <c r="H105" i="6"/>
  <c r="I105" i="6"/>
  <c r="J105" i="6"/>
  <c r="F106" i="6"/>
  <c r="G106" i="6"/>
  <c r="H106" i="6"/>
  <c r="I106" i="6"/>
  <c r="J106" i="6"/>
  <c r="F107" i="6"/>
  <c r="G107" i="6"/>
  <c r="H107" i="6"/>
  <c r="I107" i="6"/>
  <c r="J107" i="6"/>
  <c r="F108" i="6"/>
  <c r="G108" i="6"/>
  <c r="H108" i="6"/>
  <c r="I108" i="6"/>
  <c r="J108" i="6"/>
  <c r="F109" i="6"/>
  <c r="G109" i="6"/>
  <c r="H109" i="6"/>
  <c r="I109" i="6"/>
  <c r="J109" i="6"/>
  <c r="F110" i="6"/>
  <c r="G110" i="6"/>
  <c r="H110" i="6"/>
  <c r="I110" i="6"/>
  <c r="J110" i="6"/>
  <c r="F111" i="6"/>
  <c r="G111" i="6"/>
  <c r="H111" i="6"/>
  <c r="I111" i="6"/>
  <c r="J111" i="6"/>
  <c r="F112" i="6"/>
  <c r="G112" i="6"/>
  <c r="H112" i="6"/>
  <c r="I112" i="6"/>
  <c r="J112" i="6"/>
  <c r="F113" i="6"/>
  <c r="G113" i="6"/>
  <c r="H113" i="6"/>
  <c r="I113" i="6"/>
  <c r="J113" i="6"/>
  <c r="F114" i="6"/>
  <c r="G114" i="6"/>
  <c r="H114" i="6"/>
  <c r="I114" i="6"/>
  <c r="J114" i="6"/>
  <c r="F115" i="6"/>
  <c r="G115" i="6"/>
  <c r="H115" i="6"/>
  <c r="I115" i="6"/>
  <c r="J115" i="6"/>
  <c r="F116" i="6"/>
  <c r="G116" i="6"/>
  <c r="H116" i="6"/>
  <c r="I116" i="6"/>
  <c r="J116" i="6"/>
  <c r="F117" i="6"/>
  <c r="G117" i="6"/>
  <c r="H117" i="6"/>
  <c r="I117" i="6"/>
  <c r="J117" i="6"/>
  <c r="F118" i="6"/>
  <c r="G118" i="6"/>
  <c r="H118" i="6"/>
  <c r="I118" i="6"/>
  <c r="J118" i="6"/>
  <c r="F119" i="6"/>
  <c r="G119" i="6"/>
  <c r="H119" i="6"/>
  <c r="I119" i="6"/>
  <c r="J119" i="6"/>
  <c r="F120" i="6"/>
  <c r="G120" i="6"/>
  <c r="H120" i="6"/>
  <c r="I120" i="6"/>
  <c r="J120" i="6"/>
  <c r="F121" i="6"/>
  <c r="G121" i="6"/>
  <c r="H121" i="6"/>
  <c r="I121" i="6"/>
  <c r="J121" i="6"/>
  <c r="F122" i="6"/>
  <c r="G122" i="6"/>
  <c r="H122" i="6"/>
  <c r="I122" i="6"/>
  <c r="J122" i="6"/>
  <c r="F123" i="6"/>
  <c r="G123" i="6"/>
  <c r="H123" i="6"/>
  <c r="I123" i="6"/>
  <c r="J123" i="6"/>
  <c r="F124" i="6"/>
  <c r="G124" i="6"/>
  <c r="H124" i="6"/>
  <c r="I124" i="6"/>
  <c r="J124" i="6"/>
  <c r="G125" i="6"/>
  <c r="H125" i="6" l="1"/>
  <c r="G9" i="8"/>
  <c r="D9" i="8" s="1"/>
  <c r="D13" i="8" s="1"/>
  <c r="D4" i="4" s="1"/>
  <c r="G2" i="8"/>
  <c r="D2" i="8" s="1"/>
  <c r="D6" i="8" s="1"/>
  <c r="E12" i="3" s="1"/>
  <c r="F125" i="6"/>
  <c r="F128" i="6" s="1"/>
  <c r="G127" i="6"/>
  <c r="G128" i="6" s="1"/>
  <c r="D12" i="3" l="1"/>
  <c r="G12" i="3"/>
  <c r="D15" i="4"/>
  <c r="D20" i="4"/>
  <c r="D24" i="4"/>
  <c r="D28" i="4"/>
  <c r="D32" i="4"/>
  <c r="D36" i="4"/>
  <c r="D40" i="4"/>
  <c r="D44" i="4"/>
  <c r="D21" i="4"/>
  <c r="D16" i="4"/>
  <c r="D17" i="4"/>
  <c r="D18" i="4"/>
  <c r="D22" i="4"/>
  <c r="D26" i="4"/>
  <c r="D30" i="4"/>
  <c r="D34" i="4"/>
  <c r="D38" i="4"/>
  <c r="D42" i="4"/>
  <c r="D19" i="4"/>
  <c r="D31" i="4"/>
  <c r="D39" i="4"/>
  <c r="D23" i="4"/>
  <c r="D33" i="4"/>
  <c r="D41" i="4"/>
  <c r="D12" i="4"/>
  <c r="D25" i="4"/>
  <c r="D37" i="4"/>
  <c r="D13" i="4"/>
  <c r="D27" i="4"/>
  <c r="D35" i="4"/>
  <c r="D43" i="4"/>
  <c r="D14" i="4"/>
  <c r="D29" i="4"/>
  <c r="H128" i="6"/>
  <c r="I127" i="6"/>
  <c r="E13" i="3" l="1"/>
  <c r="C13" i="3"/>
  <c r="E12" i="4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D125" i="4"/>
  <c r="F12" i="3"/>
  <c r="D13" i="3" l="1"/>
  <c r="G12" i="4"/>
  <c r="G13" i="3"/>
  <c r="C13" i="4" l="1"/>
  <c r="F13" i="3"/>
  <c r="C14" i="3"/>
  <c r="E14" i="3"/>
  <c r="G14" i="3" l="1"/>
  <c r="E13" i="4"/>
  <c r="D14" i="3"/>
  <c r="G13" i="4"/>
  <c r="C14" i="4" l="1"/>
  <c r="F14" i="3"/>
  <c r="C15" i="3"/>
  <c r="G15" i="3" s="1"/>
  <c r="E15" i="3"/>
  <c r="D15" i="3" s="1"/>
  <c r="E16" i="3" l="1"/>
  <c r="D16" i="3" s="1"/>
  <c r="G16" i="3"/>
  <c r="C16" i="3"/>
  <c r="F15" i="3"/>
  <c r="E14" i="4"/>
  <c r="G14" i="4"/>
  <c r="F16" i="3" l="1"/>
  <c r="C15" i="4"/>
  <c r="E17" i="3"/>
  <c r="C17" i="3"/>
  <c r="G17" i="3" s="1"/>
  <c r="D17" i="3"/>
  <c r="F17" i="3" s="1"/>
  <c r="C18" i="3" l="1"/>
  <c r="E18" i="3"/>
  <c r="D18" i="3" s="1"/>
  <c r="F18" i="3" s="1"/>
  <c r="E15" i="4"/>
  <c r="G15" i="4"/>
  <c r="C16" i="4" l="1"/>
  <c r="G18" i="3"/>
  <c r="C19" i="3" l="1"/>
  <c r="G19" i="3" s="1"/>
  <c r="E19" i="3"/>
  <c r="D19" i="3"/>
  <c r="F19" i="3" s="1"/>
  <c r="E16" i="4"/>
  <c r="G16" i="4" s="1"/>
  <c r="C17" i="4" l="1"/>
  <c r="D20" i="3"/>
  <c r="F20" i="3" s="1"/>
  <c r="C20" i="3"/>
  <c r="E20" i="3"/>
  <c r="G20" i="3"/>
  <c r="E21" i="3" l="1"/>
  <c r="G21" i="3" s="1"/>
  <c r="C21" i="3"/>
  <c r="E17" i="4"/>
  <c r="G17" i="4"/>
  <c r="C22" i="3" l="1"/>
  <c r="G22" i="3" s="1"/>
  <c r="E22" i="3"/>
  <c r="D22" i="3" s="1"/>
  <c r="F22" i="3" s="1"/>
  <c r="C18" i="4"/>
  <c r="E18" i="4" s="1"/>
  <c r="D21" i="3"/>
  <c r="F21" i="3" s="1"/>
  <c r="C23" i="3" l="1"/>
  <c r="E23" i="3"/>
  <c r="G23" i="3" s="1"/>
  <c r="D23" i="3"/>
  <c r="F23" i="3" s="1"/>
  <c r="G18" i="4"/>
  <c r="E24" i="3" l="1"/>
  <c r="D24" i="3" s="1"/>
  <c r="F24" i="3" s="1"/>
  <c r="C24" i="3"/>
  <c r="G24" i="3" s="1"/>
  <c r="C19" i="4"/>
  <c r="E19" i="4" s="1"/>
  <c r="G19" i="4"/>
  <c r="E25" i="3" l="1"/>
  <c r="D25" i="3" s="1"/>
  <c r="F25" i="3" s="1"/>
  <c r="C25" i="3"/>
  <c r="G25" i="3"/>
  <c r="C20" i="4"/>
  <c r="E20" i="4" s="1"/>
  <c r="G20" i="4"/>
  <c r="C21" i="4" l="1"/>
  <c r="E21" i="4" s="1"/>
  <c r="G21" i="4"/>
  <c r="D26" i="3"/>
  <c r="F26" i="3"/>
  <c r="C26" i="3"/>
  <c r="E26" i="3"/>
  <c r="G26" i="3"/>
  <c r="C27" i="3" l="1"/>
  <c r="G27" i="3" s="1"/>
  <c r="E27" i="3"/>
  <c r="D27" i="3" s="1"/>
  <c r="F27" i="3" s="1"/>
  <c r="C22" i="4"/>
  <c r="E22" i="4" s="1"/>
  <c r="G22" i="4"/>
  <c r="C28" i="3" l="1"/>
  <c r="G28" i="3" s="1"/>
  <c r="E28" i="3"/>
  <c r="D28" i="3" s="1"/>
  <c r="F28" i="3" s="1"/>
  <c r="C23" i="4"/>
  <c r="E23" i="4" s="1"/>
  <c r="E29" i="3" l="1"/>
  <c r="C29" i="3"/>
  <c r="G29" i="3"/>
  <c r="D29" i="3"/>
  <c r="F29" i="3" s="1"/>
  <c r="G23" i="4"/>
  <c r="C30" i="3" l="1"/>
  <c r="G30" i="3" s="1"/>
  <c r="E30" i="3"/>
  <c r="D30" i="3" s="1"/>
  <c r="F30" i="3" s="1"/>
  <c r="C24" i="4"/>
  <c r="E24" i="4" s="1"/>
  <c r="C31" i="3" l="1"/>
  <c r="E31" i="3"/>
  <c r="G31" i="3" s="1"/>
  <c r="D31" i="3"/>
  <c r="F31" i="3" s="1"/>
  <c r="G24" i="4"/>
  <c r="E32" i="3" l="1"/>
  <c r="D32" i="3" s="1"/>
  <c r="F32" i="3" s="1"/>
  <c r="G32" i="3"/>
  <c r="C32" i="3"/>
  <c r="C25" i="4"/>
  <c r="E25" i="4" s="1"/>
  <c r="G25" i="4"/>
  <c r="E33" i="3" l="1"/>
  <c r="C33" i="3"/>
  <c r="G33" i="3"/>
  <c r="D33" i="3"/>
  <c r="F33" i="3" s="1"/>
  <c r="C26" i="4"/>
  <c r="E26" i="4" s="1"/>
  <c r="C34" i="3" l="1"/>
  <c r="G34" i="3" s="1"/>
  <c r="E34" i="3"/>
  <c r="D34" i="3" s="1"/>
  <c r="F34" i="3" s="1"/>
  <c r="G26" i="4"/>
  <c r="C35" i="3" l="1"/>
  <c r="E35" i="3"/>
  <c r="D35" i="3" s="1"/>
  <c r="F35" i="3" s="1"/>
  <c r="C27" i="4"/>
  <c r="E27" i="4" s="1"/>
  <c r="G27" i="4"/>
  <c r="G35" i="3" l="1"/>
  <c r="C28" i="4"/>
  <c r="E28" i="4" s="1"/>
  <c r="G28" i="4" l="1"/>
  <c r="C36" i="3"/>
  <c r="D36" i="3" s="1"/>
  <c r="F36" i="3" s="1"/>
  <c r="E36" i="3"/>
  <c r="G36" i="3" l="1"/>
  <c r="C29" i="4"/>
  <c r="E29" i="4" s="1"/>
  <c r="G29" i="4" l="1"/>
  <c r="E37" i="3"/>
  <c r="D37" i="3" s="1"/>
  <c r="F37" i="3" s="1"/>
  <c r="C37" i="3"/>
  <c r="G37" i="3"/>
  <c r="C38" i="3" l="1"/>
  <c r="E38" i="3"/>
  <c r="D38" i="3" s="1"/>
  <c r="F38" i="3" s="1"/>
  <c r="C30" i="4"/>
  <c r="E30" i="4" s="1"/>
  <c r="G38" i="3" l="1"/>
  <c r="G30" i="4"/>
  <c r="C31" i="4" l="1"/>
  <c r="E31" i="4" s="1"/>
  <c r="G31" i="4"/>
  <c r="C39" i="3"/>
  <c r="D39" i="3" s="1"/>
  <c r="F39" i="3" s="1"/>
  <c r="G39" i="3"/>
  <c r="E39" i="3"/>
  <c r="C32" i="4" l="1"/>
  <c r="E32" i="4" s="1"/>
  <c r="D40" i="3"/>
  <c r="F40" i="3" s="1"/>
  <c r="E40" i="3"/>
  <c r="C40" i="3"/>
  <c r="G40" i="3" s="1"/>
  <c r="E41" i="3" l="1"/>
  <c r="G41" i="3" s="1"/>
  <c r="C41" i="3"/>
  <c r="G32" i="4"/>
  <c r="C42" i="3" l="1"/>
  <c r="G42" i="3" s="1"/>
  <c r="E42" i="3"/>
  <c r="D42" i="3" s="1"/>
  <c r="F42" i="3" s="1"/>
  <c r="D41" i="3"/>
  <c r="F41" i="3" s="1"/>
  <c r="C33" i="4"/>
  <c r="E33" i="4" s="1"/>
  <c r="C43" i="3" l="1"/>
  <c r="E43" i="3"/>
  <c r="D43" i="3" s="1"/>
  <c r="F43" i="3" s="1"/>
  <c r="G33" i="4"/>
  <c r="G43" i="3" l="1"/>
  <c r="C34" i="4"/>
  <c r="E34" i="4" s="1"/>
  <c r="G34" i="4" l="1"/>
  <c r="C44" i="3"/>
  <c r="G44" i="3" s="1"/>
  <c r="E44" i="3"/>
  <c r="D44" i="3" s="1"/>
  <c r="F44" i="3" s="1"/>
  <c r="E45" i="3" l="1"/>
  <c r="G45" i="3" s="1"/>
  <c r="C45" i="3"/>
  <c r="D45" i="3"/>
  <c r="F45" i="3"/>
  <c r="C35" i="4"/>
  <c r="E35" i="4" s="1"/>
  <c r="G35" i="4" s="1"/>
  <c r="C36" i="4" l="1"/>
  <c r="E36" i="4" s="1"/>
  <c r="D46" i="3"/>
  <c r="F46" i="3"/>
  <c r="C46" i="3"/>
  <c r="E46" i="3"/>
  <c r="G46" i="3" s="1"/>
  <c r="C47" i="3" l="1"/>
  <c r="G47" i="3" s="1"/>
  <c r="E47" i="3"/>
  <c r="D47" i="3"/>
  <c r="F47" i="3"/>
  <c r="G36" i="4"/>
  <c r="F48" i="3" l="1"/>
  <c r="D48" i="3"/>
  <c r="E48" i="3"/>
  <c r="G48" i="3"/>
  <c r="C48" i="3"/>
  <c r="C37" i="4"/>
  <c r="E37" i="4" s="1"/>
  <c r="G37" i="4"/>
  <c r="E49" i="3" l="1"/>
  <c r="G49" i="3" s="1"/>
  <c r="C49" i="3"/>
  <c r="D49" i="3"/>
  <c r="F49" i="3"/>
  <c r="C38" i="4"/>
  <c r="E38" i="4" s="1"/>
  <c r="D50" i="3" l="1"/>
  <c r="F50" i="3"/>
  <c r="C50" i="3"/>
  <c r="E50" i="3"/>
  <c r="G50" i="3"/>
  <c r="G38" i="4"/>
  <c r="C39" i="4" l="1"/>
  <c r="E39" i="4" s="1"/>
  <c r="C51" i="3"/>
  <c r="E51" i="3"/>
  <c r="G51" i="3" s="1"/>
  <c r="F51" i="3"/>
  <c r="D51" i="3"/>
  <c r="F52" i="3" l="1"/>
  <c r="D52" i="3"/>
  <c r="C52" i="3"/>
  <c r="G52" i="3" s="1"/>
  <c r="E52" i="3"/>
  <c r="G39" i="4"/>
  <c r="E53" i="3" l="1"/>
  <c r="C53" i="3"/>
  <c r="G53" i="3" s="1"/>
  <c r="D53" i="3"/>
  <c r="F53" i="3"/>
  <c r="C40" i="4"/>
  <c r="E40" i="4" s="1"/>
  <c r="D54" i="3" l="1"/>
  <c r="F54" i="3"/>
  <c r="C54" i="3"/>
  <c r="G54" i="3" s="1"/>
  <c r="E54" i="3"/>
  <c r="G40" i="4"/>
  <c r="C55" i="3" l="1"/>
  <c r="E55" i="3"/>
  <c r="G55" i="3" s="1"/>
  <c r="D55" i="3"/>
  <c r="F55" i="3"/>
  <c r="C41" i="4"/>
  <c r="E41" i="4" s="1"/>
  <c r="F56" i="3" l="1"/>
  <c r="D56" i="3"/>
  <c r="E56" i="3"/>
  <c r="G56" i="3"/>
  <c r="C56" i="3"/>
  <c r="G41" i="4"/>
  <c r="E57" i="3" l="1"/>
  <c r="C57" i="3"/>
  <c r="G57" i="3" s="1"/>
  <c r="D57" i="3"/>
  <c r="F57" i="3"/>
  <c r="C42" i="4"/>
  <c r="E42" i="4" s="1"/>
  <c r="D58" i="3" l="1"/>
  <c r="F58" i="3"/>
  <c r="C58" i="3"/>
  <c r="G58" i="3" s="1"/>
  <c r="E58" i="3"/>
  <c r="G42" i="4"/>
  <c r="C59" i="3" l="1"/>
  <c r="E59" i="3"/>
  <c r="G59" i="3" s="1"/>
  <c r="F59" i="3"/>
  <c r="D59" i="3"/>
  <c r="C43" i="4"/>
  <c r="E43" i="4" s="1"/>
  <c r="F60" i="3" l="1"/>
  <c r="D60" i="3"/>
  <c r="C60" i="3"/>
  <c r="G60" i="3" s="1"/>
  <c r="E60" i="3"/>
  <c r="G43" i="4"/>
  <c r="E61" i="3" l="1"/>
  <c r="C61" i="3"/>
  <c r="G61" i="3" s="1"/>
  <c r="D61" i="3"/>
  <c r="F61" i="3"/>
  <c r="C44" i="4"/>
  <c r="D62" i="3" l="1"/>
  <c r="F62" i="3"/>
  <c r="C62" i="3"/>
  <c r="G62" i="3" s="1"/>
  <c r="E62" i="3"/>
  <c r="G44" i="4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E44" i="4"/>
  <c r="E126" i="4" s="1"/>
  <c r="C125" i="4"/>
  <c r="E125" i="4" s="1"/>
  <c r="C63" i="3" l="1"/>
  <c r="G63" i="3" s="1"/>
  <c r="E63" i="3"/>
  <c r="D63" i="3"/>
  <c r="F63" i="3"/>
  <c r="F64" i="3" l="1"/>
  <c r="D64" i="3"/>
  <c r="E64" i="3"/>
  <c r="G64" i="3" s="1"/>
  <c r="C64" i="3"/>
  <c r="E65" i="3" l="1"/>
  <c r="C65" i="3"/>
  <c r="G65" i="3" s="1"/>
  <c r="D65" i="3"/>
  <c r="F65" i="3"/>
  <c r="D66" i="3" l="1"/>
  <c r="F66" i="3"/>
  <c r="C66" i="3"/>
  <c r="G66" i="3" s="1"/>
  <c r="E66" i="3"/>
  <c r="C67" i="3" l="1"/>
  <c r="E67" i="3"/>
  <c r="G67" i="3" s="1"/>
  <c r="F67" i="3"/>
  <c r="D67" i="3"/>
  <c r="F68" i="3" l="1"/>
  <c r="D68" i="3"/>
  <c r="C68" i="3"/>
  <c r="G68" i="3" s="1"/>
  <c r="E68" i="3"/>
  <c r="E69" i="3" l="1"/>
  <c r="C69" i="3"/>
  <c r="G69" i="3" s="1"/>
  <c r="D69" i="3"/>
  <c r="F69" i="3"/>
  <c r="D70" i="3" l="1"/>
  <c r="F70" i="3"/>
  <c r="C70" i="3"/>
  <c r="G70" i="3" s="1"/>
  <c r="E70" i="3"/>
  <c r="C71" i="3" l="1"/>
  <c r="E71" i="3"/>
  <c r="G71" i="3" s="1"/>
  <c r="D71" i="3"/>
  <c r="F71" i="3"/>
  <c r="F72" i="3" l="1"/>
  <c r="D72" i="3"/>
  <c r="E72" i="3"/>
  <c r="G72" i="3" s="1"/>
  <c r="C72" i="3"/>
  <c r="E73" i="3" l="1"/>
  <c r="C73" i="3"/>
  <c r="G73" i="3" s="1"/>
  <c r="D73" i="3"/>
  <c r="F73" i="3"/>
  <c r="D74" i="3" l="1"/>
  <c r="F74" i="3"/>
  <c r="C74" i="3"/>
  <c r="G74" i="3" s="1"/>
  <c r="E74" i="3"/>
  <c r="C75" i="3" l="1"/>
  <c r="E75" i="3"/>
  <c r="G75" i="3" s="1"/>
  <c r="F75" i="3"/>
  <c r="D75" i="3"/>
  <c r="D76" i="3" l="1"/>
  <c r="C76" i="3"/>
  <c r="G76" i="3" s="1"/>
  <c r="E76" i="3"/>
  <c r="F76" i="3"/>
  <c r="C77" i="3" l="1"/>
  <c r="D77" i="3"/>
  <c r="E77" i="3"/>
  <c r="G77" i="3" s="1"/>
  <c r="F77" i="3"/>
  <c r="F78" i="3" l="1"/>
  <c r="C78" i="3"/>
  <c r="G78" i="3"/>
  <c r="D78" i="3"/>
  <c r="E78" i="3"/>
  <c r="E79" i="3" l="1"/>
  <c r="F79" i="3"/>
  <c r="C79" i="3"/>
  <c r="G79" i="3"/>
  <c r="D79" i="3"/>
  <c r="D80" i="3" l="1"/>
  <c r="E80" i="3"/>
  <c r="F80" i="3"/>
  <c r="C80" i="3"/>
  <c r="G80" i="3" s="1"/>
  <c r="C81" i="3" l="1"/>
  <c r="D81" i="3"/>
  <c r="E81" i="3"/>
  <c r="G81" i="3" s="1"/>
  <c r="F81" i="3"/>
  <c r="F82" i="3" l="1"/>
  <c r="C82" i="3"/>
  <c r="G82" i="3" s="1"/>
  <c r="D82" i="3"/>
  <c r="E82" i="3"/>
  <c r="E83" i="3" l="1"/>
  <c r="F83" i="3"/>
  <c r="C83" i="3"/>
  <c r="G83" i="3"/>
  <c r="D83" i="3"/>
  <c r="D84" i="3" l="1"/>
  <c r="E84" i="3"/>
  <c r="F84" i="3"/>
  <c r="C84" i="3"/>
  <c r="G84" i="3" s="1"/>
  <c r="A66" i="6" l="1"/>
  <c r="C85" i="3"/>
  <c r="G85" i="3" s="1"/>
  <c r="D85" i="3"/>
  <c r="E85" i="3"/>
  <c r="F85" i="3"/>
  <c r="F86" i="3" l="1"/>
  <c r="C86" i="3"/>
  <c r="G86" i="3" s="1"/>
  <c r="D86" i="3"/>
  <c r="E86" i="3"/>
  <c r="E87" i="3" l="1"/>
  <c r="F87" i="3"/>
  <c r="C87" i="3"/>
  <c r="G87" i="3" s="1"/>
  <c r="D87" i="3"/>
  <c r="D88" i="3" l="1"/>
  <c r="E88" i="3"/>
  <c r="G88" i="3" s="1"/>
  <c r="F88" i="3"/>
  <c r="C88" i="3"/>
  <c r="C89" i="3" l="1"/>
  <c r="G89" i="3" s="1"/>
  <c r="D89" i="3"/>
  <c r="E89" i="3"/>
  <c r="F89" i="3"/>
  <c r="F90" i="3" l="1"/>
  <c r="C90" i="3"/>
  <c r="D90" i="3"/>
  <c r="E90" i="3"/>
  <c r="G90" i="3" s="1"/>
  <c r="E91" i="3" l="1"/>
  <c r="F91" i="3"/>
  <c r="C91" i="3"/>
  <c r="G91" i="3" s="1"/>
  <c r="D91" i="3"/>
  <c r="D92" i="3" l="1"/>
  <c r="E92" i="3"/>
  <c r="F92" i="3"/>
  <c r="C92" i="3"/>
  <c r="G92" i="3" s="1"/>
  <c r="C93" i="3" l="1"/>
  <c r="D93" i="3"/>
  <c r="E93" i="3"/>
  <c r="G93" i="3" s="1"/>
  <c r="F93" i="3"/>
  <c r="F94" i="3" l="1"/>
  <c r="C94" i="3"/>
  <c r="G94" i="3" s="1"/>
  <c r="D94" i="3"/>
  <c r="E94" i="3"/>
  <c r="E95" i="3" l="1"/>
  <c r="G95" i="3" s="1"/>
  <c r="F95" i="3"/>
  <c r="C95" i="3"/>
  <c r="D95" i="3"/>
  <c r="D96" i="3" l="1"/>
  <c r="E96" i="3"/>
  <c r="F96" i="3"/>
  <c r="C96" i="3"/>
  <c r="G96" i="3" s="1"/>
  <c r="C97" i="3" l="1"/>
  <c r="D97" i="3"/>
  <c r="E97" i="3"/>
  <c r="G97" i="3" s="1"/>
  <c r="F97" i="3"/>
  <c r="F98" i="3" l="1"/>
  <c r="C98" i="3"/>
  <c r="G98" i="3"/>
  <c r="D98" i="3"/>
  <c r="E98" i="3"/>
  <c r="E99" i="3" l="1"/>
  <c r="F99" i="3"/>
  <c r="C99" i="3"/>
  <c r="G99" i="3"/>
  <c r="D99" i="3"/>
  <c r="D100" i="3" l="1"/>
  <c r="E100" i="3"/>
  <c r="F100" i="3"/>
  <c r="C100" i="3"/>
  <c r="G100" i="3" s="1"/>
  <c r="C101" i="3" l="1"/>
  <c r="G101" i="3"/>
  <c r="D101" i="3"/>
  <c r="E101" i="3"/>
  <c r="F101" i="3"/>
  <c r="F102" i="3" l="1"/>
  <c r="C102" i="3"/>
  <c r="G102" i="3"/>
  <c r="D102" i="3"/>
  <c r="E102" i="3"/>
  <c r="E103" i="3" l="1"/>
  <c r="F103" i="3"/>
  <c r="D103" i="3"/>
  <c r="C103" i="3"/>
  <c r="G103" i="3" s="1"/>
  <c r="D104" i="3" l="1"/>
  <c r="E104" i="3"/>
  <c r="G104" i="3"/>
  <c r="C104" i="3"/>
  <c r="F104" i="3"/>
  <c r="C105" i="3" l="1"/>
  <c r="D105" i="3"/>
  <c r="E105" i="3"/>
  <c r="G105" i="3" s="1"/>
  <c r="F105" i="3"/>
  <c r="F106" i="3" l="1"/>
  <c r="C106" i="3"/>
  <c r="G106" i="3" s="1"/>
  <c r="E106" i="3"/>
  <c r="D106" i="3"/>
  <c r="E107" i="3" l="1"/>
  <c r="G107" i="3" s="1"/>
  <c r="F107" i="3"/>
  <c r="C107" i="3"/>
  <c r="D107" i="3"/>
  <c r="D108" i="3" l="1"/>
  <c r="E108" i="3"/>
  <c r="C108" i="3"/>
  <c r="G108" i="3" s="1"/>
  <c r="F108" i="3"/>
  <c r="C109" i="3" l="1"/>
  <c r="G109" i="3"/>
  <c r="D109" i="3"/>
  <c r="F109" i="3"/>
  <c r="E109" i="3"/>
  <c r="F110" i="3" l="1"/>
  <c r="C110" i="3"/>
  <c r="G110" i="3" s="1"/>
  <c r="D110" i="3"/>
  <c r="E110" i="3"/>
  <c r="E111" i="3" l="1"/>
  <c r="D111" i="3"/>
  <c r="F111" i="3"/>
  <c r="C111" i="3"/>
  <c r="G111" i="3" s="1"/>
  <c r="D112" i="3" l="1"/>
  <c r="E112" i="3"/>
  <c r="F112" i="3"/>
  <c r="C112" i="3"/>
  <c r="G112" i="3" s="1"/>
  <c r="C113" i="3" l="1"/>
  <c r="G113" i="3" s="1"/>
  <c r="E113" i="3"/>
  <c r="F113" i="3"/>
  <c r="D113" i="3"/>
  <c r="F114" i="3" l="1"/>
  <c r="E114" i="3"/>
  <c r="G114" i="3"/>
  <c r="C114" i="3"/>
  <c r="D114" i="3"/>
  <c r="E115" i="3" l="1"/>
  <c r="G115" i="3" s="1"/>
  <c r="F115" i="3"/>
  <c r="C115" i="3"/>
  <c r="D115" i="3"/>
  <c r="D116" i="3" l="1"/>
  <c r="F116" i="3"/>
  <c r="C116" i="3"/>
  <c r="G116" i="3" s="1"/>
  <c r="E116" i="3"/>
  <c r="C117" i="3" l="1"/>
  <c r="G117" i="3"/>
  <c r="F117" i="3"/>
  <c r="D117" i="3"/>
  <c r="E117" i="3"/>
  <c r="F118" i="3" l="1"/>
  <c r="C118" i="3"/>
  <c r="G118" i="3" s="1"/>
  <c r="D118" i="3"/>
  <c r="E118" i="3"/>
  <c r="E119" i="3" l="1"/>
  <c r="G119" i="3"/>
  <c r="C119" i="3"/>
  <c r="D119" i="3"/>
  <c r="F119" i="3"/>
  <c r="D120" i="3" l="1"/>
  <c r="C120" i="3"/>
  <c r="G120" i="3" s="1"/>
  <c r="E120" i="3"/>
  <c r="F120" i="3"/>
  <c r="C121" i="3" l="1"/>
  <c r="D121" i="3"/>
  <c r="E121" i="3"/>
  <c r="G121" i="3" s="1"/>
  <c r="F121" i="3"/>
  <c r="F122" i="3" l="1"/>
  <c r="C122" i="3"/>
  <c r="D122" i="3"/>
  <c r="E122" i="3"/>
  <c r="G122" i="3" s="1"/>
  <c r="E123" i="3" l="1"/>
  <c r="C123" i="3"/>
  <c r="D123" i="3"/>
  <c r="F123" i="3"/>
  <c r="G123" i="3"/>
  <c r="D124" i="3" l="1"/>
  <c r="D125" i="3" s="1"/>
  <c r="C124" i="3"/>
  <c r="C125" i="3" s="1"/>
  <c r="E125" i="3" s="1"/>
  <c r="E124" i="3"/>
  <c r="E126" i="3" s="1"/>
  <c r="F124" i="3"/>
  <c r="G124" i="3"/>
</calcChain>
</file>

<file path=xl/sharedStrings.xml><?xml version="1.0" encoding="utf-8"?>
<sst xmlns="http://schemas.openxmlformats.org/spreadsheetml/2006/main" count="124" uniqueCount="55">
  <si>
    <t>ΠΕΡΙΟΔΟΣ</t>
  </si>
  <si>
    <t xml:space="preserve">ΤΟΚΟΣ </t>
  </si>
  <si>
    <t>ΧΡΕΩΛΥΣΙΟ</t>
  </si>
  <si>
    <t>ΔΟΣΗ</t>
  </si>
  <si>
    <t>ΕΞΟΦΛΗΘΕΝ</t>
  </si>
  <si>
    <t>ΥΠΟΛΟΙΠΟ</t>
  </si>
  <si>
    <t>Period</t>
  </si>
  <si>
    <t>PMT on Interest</t>
  </si>
  <si>
    <t>PMT on principal</t>
  </si>
  <si>
    <t>Periodic PMT</t>
  </si>
  <si>
    <t>Paid out</t>
  </si>
  <si>
    <t>Balance</t>
  </si>
  <si>
    <t>C</t>
  </si>
  <si>
    <t>i</t>
  </si>
  <si>
    <t>n</t>
  </si>
  <si>
    <t>t</t>
  </si>
  <si>
    <t>I</t>
  </si>
  <si>
    <t>X</t>
  </si>
  <si>
    <t xml:space="preserve">P </t>
  </si>
  <si>
    <t>E</t>
  </si>
  <si>
    <t>Y</t>
  </si>
  <si>
    <t>SUM</t>
  </si>
  <si>
    <t>ΠΡΟΟΔΕΥΤΙΚΟ ή ΓΑΛΛΙΚΟ ΣΥΣΤΗΜΑ</t>
  </si>
  <si>
    <t>ΔΟΣΗ P</t>
  </si>
  <si>
    <t>ΧΡΕΩΛΥΤΙΚΟΥ ΔΑΝΕΙΟΥ</t>
  </si>
  <si>
    <t>Χ=</t>
  </si>
  <si>
    <t>P=X+I</t>
  </si>
  <si>
    <t>P=C/[1+(1+i)^-n]/i =C*i/[1+(1+i)^-n]</t>
  </si>
  <si>
    <r>
      <t>I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61"/>
        <scheme val="minor"/>
      </rPr>
      <t xml:space="preserve"> = Y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charset val="161"/>
        <scheme val="minor"/>
      </rPr>
      <t xml:space="preserve">   * i</t>
    </r>
  </si>
  <si>
    <t>X=P-I</t>
  </si>
  <si>
    <t>X=C/n</t>
  </si>
  <si>
    <r>
      <t>E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61"/>
        <scheme val="minor"/>
      </rPr>
      <t xml:space="preserve"> = E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charset val="161"/>
        <scheme val="minor"/>
      </rPr>
      <t xml:space="preserve">    +   X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charset val="161"/>
        <scheme val="minor"/>
      </rPr>
      <t xml:space="preserve"> </t>
    </r>
  </si>
  <si>
    <t>m περίοδος σε ημέρες</t>
  </si>
  <si>
    <t>Ποσό Ballon</t>
  </si>
  <si>
    <t>Ενιαίο ή Ομολογιακό Δάνειο</t>
  </si>
  <si>
    <t xml:space="preserve">Προοδευτικό ή Γαλλικό ή Τοκοχρεωλυτικό Δάνειο </t>
  </si>
  <si>
    <t xml:space="preserve">Χρεωλυτικό Δάνειο </t>
  </si>
  <si>
    <t>NPV για την Τράπεζα</t>
  </si>
  <si>
    <t>ΧΑΡΗΤΟΣ</t>
  </si>
  <si>
    <t>BALLON</t>
  </si>
  <si>
    <t>τοκαριθμοι</t>
  </si>
  <si>
    <t>ΠΟΣΟ ΔΑΝΕΙΟΥ</t>
  </si>
  <si>
    <t>ΕΠΙΤΟΚΙΟ</t>
  </si>
  <si>
    <t>ΔΙΑΡΚΕΙΑ ΔΑΝΕΙΟΥ</t>
  </si>
  <si>
    <t>ΗΜΕΡΟΜΗΝΙΑ ΕΚΤΑΜΙΕΥΣΗΣ ΔΑΝΕΙΟΥ</t>
  </si>
  <si>
    <t>ΠΛΗΡΩΜΕΣ ΑΝΑ ΕΤΟΣ [ΔΟΣΕΙΣ(m) &amp; ΣΕ ΗΜΕΡΕΣ]</t>
  </si>
  <si>
    <t>% στο κεφάλαιο του Δανείου</t>
  </si>
  <si>
    <t>ΣΤΟΙΧΕΙΑ ΔΑΝΕΙΟΥ - ΡΥΘΜΙΣΗΣ</t>
  </si>
  <si>
    <t>ΠΕΡΙΟΔΟΣ ΧΑΡΗΤΟΣ ΣΕ ΕΤΗ ΚΑΙ ΗΜΕΡΕΣ</t>
  </si>
  <si>
    <t>ΕΙΔΟΣ ΔΑΝΕΙΟΥ</t>
  </si>
  <si>
    <t>BALLON ΠΟΣΟ ΣΤΗ ΛΗΞΗ ΤΟΥ ΔΑΝΕΙΟΥ</t>
  </si>
  <si>
    <t>ΤΟΚΟΙ ΠΕΡΙΟΔΟΥ ΧΑΡΗΤΟΣ ΠΟΥ ΚΕΦΑΛΑΙΟΠΟΙΗΘΗΚΑΝ ΚΑΙ ΠΕΡΙΛΑΜΒΑΝΟΝΤΑΙ ΣΤΟΥΣ ΤΟΚΟΥΣ ΚΑΙ ΣΤΟ ΧΡΕΟΛΥΣΙΟ ΜΕ ΤΙΣ ΔΟΣΕΙΣ ΝΑ ΕΊΝΑΙ ΣΩΣΤΕΣ</t>
  </si>
  <si>
    <t>max</t>
  </si>
  <si>
    <t>ΔΟΣΕΙΣ ΔΑΝΕΙΟΥ</t>
  </si>
  <si>
    <t>ενεργοποιήστε τα interations του excel από το file----&gt;Options-----&gt;Formoulas-----&gt;enable intetive calculations (1000, 0,0001)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</si>
</sst>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/>
    <xf numFmtId="164" fontId="0" fillId="2" borderId="14" xfId="0" applyNumberFormat="1" applyFill="1" applyBorder="1"/>
    <xf numFmtId="8" fontId="0" fillId="2" borderId="15" xfId="0" applyNumberFormat="1" applyFill="1" applyBorder="1"/>
    <xf numFmtId="14" fontId="0" fillId="0" borderId="4" xfId="0" applyNumberFormat="1" applyBorder="1"/>
    <xf numFmtId="0" fontId="0" fillId="2" borderId="6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7" xfId="1" applyFont="1" applyFill="1" applyBorder="1"/>
    <xf numFmtId="0" fontId="0" fillId="2" borderId="8" xfId="0" applyFill="1" applyBorder="1" applyAlignment="1"/>
    <xf numFmtId="9" fontId="0" fillId="2" borderId="2" xfId="0" applyNumberForma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14" fontId="0" fillId="2" borderId="15" xfId="0" applyNumberFormat="1" applyFill="1" applyBorder="1" applyAlignment="1">
      <alignment horizontal="center"/>
    </xf>
    <xf numFmtId="0" fontId="0" fillId="2" borderId="2" xfId="0" applyFill="1" applyBorder="1" applyAlignment="1"/>
    <xf numFmtId="0" fontId="0" fillId="2" borderId="10" xfId="0" applyFill="1" applyBorder="1" applyAlignment="1">
      <alignment horizontal="center"/>
    </xf>
    <xf numFmtId="164" fontId="0" fillId="2" borderId="10" xfId="0" applyNumberFormat="1" applyFill="1" applyBorder="1" applyAlignme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0" fillId="2" borderId="9" xfId="0" applyFill="1" applyBorder="1"/>
    <xf numFmtId="164" fontId="0" fillId="2" borderId="5" xfId="0" applyNumberFormat="1" applyFill="1" applyBorder="1"/>
    <xf numFmtId="164" fontId="0" fillId="2" borderId="12" xfId="0" applyNumberFormat="1" applyFill="1" applyBorder="1"/>
    <xf numFmtId="164" fontId="0" fillId="2" borderId="10" xfId="0" applyNumberFormat="1" applyFill="1" applyBorder="1"/>
    <xf numFmtId="14" fontId="0" fillId="0" borderId="5" xfId="0" applyNumberFormat="1" applyBorder="1"/>
    <xf numFmtId="8" fontId="0" fillId="0" borderId="0" xfId="0" applyNumberFormat="1"/>
    <xf numFmtId="0" fontId="3" fillId="0" borderId="8" xfId="0" applyFont="1" applyBorder="1" applyAlignment="1"/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164" fontId="0" fillId="0" borderId="0" xfId="1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0" fillId="4" borderId="4" xfId="0" applyNumberFormat="1" applyFill="1" applyBorder="1"/>
    <xf numFmtId="164" fontId="0" fillId="4" borderId="4" xfId="0" applyNumberFormat="1" applyFill="1" applyBorder="1"/>
    <xf numFmtId="0" fontId="0" fillId="0" borderId="16" xfId="0" applyFont="1" applyBorder="1" applyAlignment="1"/>
    <xf numFmtId="0" fontId="0" fillId="4" borderId="17" xfId="0" applyFill="1" applyBorder="1" applyAlignment="1">
      <alignment horizontal="center"/>
    </xf>
    <xf numFmtId="0" fontId="0" fillId="0" borderId="16" xfId="0" applyBorder="1"/>
    <xf numFmtId="9" fontId="3" fillId="3" borderId="17" xfId="0" applyNumberFormat="1" applyFon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0" fontId="0" fillId="0" borderId="16" xfId="0" applyBorder="1" applyAlignment="1">
      <alignment horizontal="left"/>
    </xf>
    <xf numFmtId="165" fontId="3" fillId="3" borderId="1" xfId="2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right"/>
    </xf>
    <xf numFmtId="0" fontId="0" fillId="0" borderId="16" xfId="0" applyFont="1" applyBorder="1"/>
    <xf numFmtId="0" fontId="0" fillId="0" borderId="17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5" borderId="31" xfId="0" applyFill="1" applyBorder="1"/>
    <xf numFmtId="0" fontId="0" fillId="5" borderId="32" xfId="0" applyFill="1" applyBorder="1"/>
    <xf numFmtId="0" fontId="0" fillId="2" borderId="13" xfId="0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3">
    <cellStyle name="Κανονικό" xfId="0" builtinId="0"/>
    <cellStyle name="Κόμμα" xfId="1" builtinId="3"/>
    <cellStyle name="Νομισματική μονάδ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/>
              <a:t>Δόση Δανείου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1"/>
          <c:order val="1"/>
          <c:tx>
            <c:v>ΕΝΙΑΟ</c:v>
          </c:tx>
          <c:marker>
            <c:symbol val="none"/>
          </c:marker>
          <c:cat>
            <c:numRef>
              <c:f>'ΕΝΙΑΙΟ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'ΕΝΙΑΙΟ &amp; BALLON &amp; GRACE'!$F$4:$F$124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13635.630878782869</c:v>
                </c:pt>
                <c:pt idx="9">
                  <c:v>13635.630878782869</c:v>
                </c:pt>
                <c:pt idx="10">
                  <c:v>13635.630878782869</c:v>
                </c:pt>
                <c:pt idx="11">
                  <c:v>13635.630878782869</c:v>
                </c:pt>
                <c:pt idx="12">
                  <c:v>13635.630878782869</c:v>
                </c:pt>
                <c:pt idx="13">
                  <c:v>13635.630878782869</c:v>
                </c:pt>
                <c:pt idx="14">
                  <c:v>13635.630878782869</c:v>
                </c:pt>
                <c:pt idx="15">
                  <c:v>13635.630878782869</c:v>
                </c:pt>
                <c:pt idx="16">
                  <c:v>13635.630878782869</c:v>
                </c:pt>
                <c:pt idx="17">
                  <c:v>13635.630878782869</c:v>
                </c:pt>
                <c:pt idx="18">
                  <c:v>13635.630878782869</c:v>
                </c:pt>
                <c:pt idx="19">
                  <c:v>13635.630878782869</c:v>
                </c:pt>
                <c:pt idx="20">
                  <c:v>13635.630878782869</c:v>
                </c:pt>
                <c:pt idx="21">
                  <c:v>13635.630878782869</c:v>
                </c:pt>
                <c:pt idx="22">
                  <c:v>13635.630878782869</c:v>
                </c:pt>
                <c:pt idx="23">
                  <c:v>13635.630878782869</c:v>
                </c:pt>
                <c:pt idx="24">
                  <c:v>13635.630878782869</c:v>
                </c:pt>
                <c:pt idx="25">
                  <c:v>13635.630878782869</c:v>
                </c:pt>
                <c:pt idx="26">
                  <c:v>13635.630878782869</c:v>
                </c:pt>
                <c:pt idx="27">
                  <c:v>13635.630878782869</c:v>
                </c:pt>
                <c:pt idx="28">
                  <c:v>13635.630878782869</c:v>
                </c:pt>
                <c:pt idx="29">
                  <c:v>13635.630878782869</c:v>
                </c:pt>
                <c:pt idx="30">
                  <c:v>13635.630878782869</c:v>
                </c:pt>
                <c:pt idx="31">
                  <c:v>13635.630878782869</c:v>
                </c:pt>
                <c:pt idx="32">
                  <c:v>13635.630878782869</c:v>
                </c:pt>
                <c:pt idx="33">
                  <c:v>13635.630878782869</c:v>
                </c:pt>
                <c:pt idx="34">
                  <c:v>13635.630878782869</c:v>
                </c:pt>
                <c:pt idx="35">
                  <c:v>13635.630878782869</c:v>
                </c:pt>
                <c:pt idx="36">
                  <c:v>13635.630878782869</c:v>
                </c:pt>
                <c:pt idx="37">
                  <c:v>13635.630878782869</c:v>
                </c:pt>
                <c:pt idx="38">
                  <c:v>13635.630878782869</c:v>
                </c:pt>
                <c:pt idx="39">
                  <c:v>13635.630878782869</c:v>
                </c:pt>
                <c:pt idx="40">
                  <c:v>1104486.1011814123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6-4820-B40A-AD78AFD31E11}"/>
            </c:ext>
          </c:extLst>
        </c:ser>
        <c:ser>
          <c:idx val="2"/>
          <c:order val="2"/>
          <c:tx>
            <c:v>ΤΟΚΟΧΡΕΩΛΥΤΙΚΟ</c:v>
          </c:tx>
          <c:marker>
            <c:symbol val="none"/>
          </c:marker>
          <c:cat>
            <c:numRef>
              <c:f>'ΠΡ. ή ΓΑΛ. ή ΤΟΚΟΧΡ &amp;BALLON&amp;GR'!$A$4:$A$124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'ΠΡ. ή ΓΑΛ. ή ΤΟΚΟΧΡ &amp;BALLON&amp;GR'!$E$4:$E$124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28210.65049265352</c:v>
                </c:pt>
                <c:pt idx="9">
                  <c:v>28210.65049265352</c:v>
                </c:pt>
                <c:pt idx="10">
                  <c:v>28210.65049265352</c:v>
                </c:pt>
                <c:pt idx="11">
                  <c:v>28210.65049265352</c:v>
                </c:pt>
                <c:pt idx="12">
                  <c:v>28210.65049265352</c:v>
                </c:pt>
                <c:pt idx="13">
                  <c:v>28210.65049265352</c:v>
                </c:pt>
                <c:pt idx="14">
                  <c:v>28210.65049265352</c:v>
                </c:pt>
                <c:pt idx="15">
                  <c:v>28210.65049265352</c:v>
                </c:pt>
                <c:pt idx="16">
                  <c:v>28210.65049265352</c:v>
                </c:pt>
                <c:pt idx="17">
                  <c:v>28210.65049265352</c:v>
                </c:pt>
                <c:pt idx="18">
                  <c:v>28210.65049265352</c:v>
                </c:pt>
                <c:pt idx="19">
                  <c:v>28210.65049265352</c:v>
                </c:pt>
                <c:pt idx="20">
                  <c:v>28210.65049265352</c:v>
                </c:pt>
                <c:pt idx="21">
                  <c:v>28210.65049265352</c:v>
                </c:pt>
                <c:pt idx="22">
                  <c:v>28210.65049265352</c:v>
                </c:pt>
                <c:pt idx="23">
                  <c:v>28210.65049265352</c:v>
                </c:pt>
                <c:pt idx="24">
                  <c:v>28210.65049265352</c:v>
                </c:pt>
                <c:pt idx="25">
                  <c:v>28210.65049265352</c:v>
                </c:pt>
                <c:pt idx="26">
                  <c:v>28210.65049265352</c:v>
                </c:pt>
                <c:pt idx="27">
                  <c:v>28210.65049265352</c:v>
                </c:pt>
                <c:pt idx="28">
                  <c:v>28210.65049265352</c:v>
                </c:pt>
                <c:pt idx="29">
                  <c:v>28210.65049265352</c:v>
                </c:pt>
                <c:pt idx="30">
                  <c:v>28210.65049265352</c:v>
                </c:pt>
                <c:pt idx="31">
                  <c:v>28210.65049265352</c:v>
                </c:pt>
                <c:pt idx="32">
                  <c:v>28210.65049265352</c:v>
                </c:pt>
                <c:pt idx="33">
                  <c:v>28210.65049265352</c:v>
                </c:pt>
                <c:pt idx="34">
                  <c:v>28210.65049265352</c:v>
                </c:pt>
                <c:pt idx="35">
                  <c:v>28210.65049265352</c:v>
                </c:pt>
                <c:pt idx="36">
                  <c:v>28210.65049265352</c:v>
                </c:pt>
                <c:pt idx="37">
                  <c:v>28210.65049265352</c:v>
                </c:pt>
                <c:pt idx="38">
                  <c:v>28210.65049265352</c:v>
                </c:pt>
                <c:pt idx="39">
                  <c:v>28210.65049265352</c:v>
                </c:pt>
                <c:pt idx="40">
                  <c:v>528210.65049265348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6-4820-B40A-AD78AFD31E11}"/>
            </c:ext>
          </c:extLst>
        </c:ser>
        <c:ser>
          <c:idx val="0"/>
          <c:order val="0"/>
          <c:tx>
            <c:v>ΧΡΕΩΛΥΤΙΚΟ</c:v>
          </c:tx>
          <c:marker>
            <c:symbol val="none"/>
          </c:marker>
          <c:cat>
            <c:numRef>
              <c:f>'ΧΡΕΩΛΥΤΙΚΟ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'ΧΡΕΩΛΥΤΙΚΟ &amp; BALLON &amp; GRACE'!$E$4:$E$124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25846.500116457479</c:v>
                </c:pt>
                <c:pt idx="9">
                  <c:v>25712.215918661426</c:v>
                </c:pt>
                <c:pt idx="10">
                  <c:v>25577.931720865374</c:v>
                </c:pt>
                <c:pt idx="11">
                  <c:v>25443.647523069321</c:v>
                </c:pt>
                <c:pt idx="12">
                  <c:v>25309.363325273269</c:v>
                </c:pt>
                <c:pt idx="13">
                  <c:v>25175.079127477216</c:v>
                </c:pt>
                <c:pt idx="14">
                  <c:v>25040.794929681164</c:v>
                </c:pt>
                <c:pt idx="15">
                  <c:v>24906.510731885115</c:v>
                </c:pt>
                <c:pt idx="16">
                  <c:v>24772.226534089063</c:v>
                </c:pt>
                <c:pt idx="17">
                  <c:v>24637.94233629301</c:v>
                </c:pt>
                <c:pt idx="18">
                  <c:v>24503.658138496958</c:v>
                </c:pt>
                <c:pt idx="19">
                  <c:v>24369.373940700905</c:v>
                </c:pt>
                <c:pt idx="20">
                  <c:v>24235.089742904853</c:v>
                </c:pt>
                <c:pt idx="21">
                  <c:v>24100.8055451088</c:v>
                </c:pt>
                <c:pt idx="22">
                  <c:v>23966.521347312751</c:v>
                </c:pt>
                <c:pt idx="23">
                  <c:v>23832.237149516695</c:v>
                </c:pt>
                <c:pt idx="24">
                  <c:v>23697.952951720647</c:v>
                </c:pt>
                <c:pt idx="25">
                  <c:v>23563.66875392459</c:v>
                </c:pt>
                <c:pt idx="26">
                  <c:v>23429.384556128542</c:v>
                </c:pt>
                <c:pt idx="27">
                  <c:v>23295.100358332489</c:v>
                </c:pt>
                <c:pt idx="28">
                  <c:v>23160.816160536437</c:v>
                </c:pt>
                <c:pt idx="29">
                  <c:v>23026.531962740384</c:v>
                </c:pt>
                <c:pt idx="30">
                  <c:v>22892.247764944332</c:v>
                </c:pt>
                <c:pt idx="31">
                  <c:v>22757.963567148279</c:v>
                </c:pt>
                <c:pt idx="32">
                  <c:v>22623.679369352227</c:v>
                </c:pt>
                <c:pt idx="33">
                  <c:v>22489.395171556174</c:v>
                </c:pt>
                <c:pt idx="34">
                  <c:v>22355.110973760122</c:v>
                </c:pt>
                <c:pt idx="35">
                  <c:v>22220.826775964073</c:v>
                </c:pt>
                <c:pt idx="36">
                  <c:v>22086.542578168017</c:v>
                </c:pt>
                <c:pt idx="37">
                  <c:v>21952.258380371968</c:v>
                </c:pt>
                <c:pt idx="38">
                  <c:v>21817.974182575916</c:v>
                </c:pt>
                <c:pt idx="39">
                  <c:v>21683.689984779863</c:v>
                </c:pt>
                <c:pt idx="40">
                  <c:v>521549.40578698384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6-4820-B40A-AD78AFD3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30400"/>
        <c:axId val="114237824"/>
      </c:lineChart>
      <c:dateAx>
        <c:axId val="1142304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14237824"/>
        <c:crosses val="autoZero"/>
        <c:auto val="1"/>
        <c:lblOffset val="100"/>
        <c:baseTimeUnit val="months"/>
      </c:dateAx>
      <c:valAx>
        <c:axId val="114237824"/>
        <c:scaling>
          <c:orientation val="minMax"/>
        </c:scaling>
        <c:delete val="0"/>
        <c:axPos val="l"/>
        <c:majorGridlines/>
        <c:numFmt formatCode="_-* #,##0.00\ _€_-;\-* #,##0.00\ _€_-;_-* &quot;-&quot;??\ _€_-;_-@_-" sourceLinked="1"/>
        <c:majorTickMark val="none"/>
        <c:minorTickMark val="none"/>
        <c:tickLblPos val="nextTo"/>
        <c:crossAx val="114230400"/>
        <c:crosses val="autoZero"/>
        <c:crossBetween val="between"/>
        <c:majorUnit val="10000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'ΕΝΙΑΙΟ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'ΕΝΙΑΙΟ &amp; BALLON &amp; GRACE'!$F$4:$F$124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13635.630878782869</c:v>
                </c:pt>
                <c:pt idx="9">
                  <c:v>13635.630878782869</c:v>
                </c:pt>
                <c:pt idx="10">
                  <c:v>13635.630878782869</c:v>
                </c:pt>
                <c:pt idx="11">
                  <c:v>13635.630878782869</c:v>
                </c:pt>
                <c:pt idx="12">
                  <c:v>13635.630878782869</c:v>
                </c:pt>
                <c:pt idx="13">
                  <c:v>13635.630878782869</c:v>
                </c:pt>
                <c:pt idx="14">
                  <c:v>13635.630878782869</c:v>
                </c:pt>
                <c:pt idx="15">
                  <c:v>13635.630878782869</c:v>
                </c:pt>
                <c:pt idx="16">
                  <c:v>13635.630878782869</c:v>
                </c:pt>
                <c:pt idx="17">
                  <c:v>13635.630878782869</c:v>
                </c:pt>
                <c:pt idx="18">
                  <c:v>13635.630878782869</c:v>
                </c:pt>
                <c:pt idx="19">
                  <c:v>13635.630878782869</c:v>
                </c:pt>
                <c:pt idx="20">
                  <c:v>13635.630878782869</c:v>
                </c:pt>
                <c:pt idx="21">
                  <c:v>13635.630878782869</c:v>
                </c:pt>
                <c:pt idx="22">
                  <c:v>13635.630878782869</c:v>
                </c:pt>
                <c:pt idx="23">
                  <c:v>13635.630878782869</c:v>
                </c:pt>
                <c:pt idx="24">
                  <c:v>13635.630878782869</c:v>
                </c:pt>
                <c:pt idx="25">
                  <c:v>13635.630878782869</c:v>
                </c:pt>
                <c:pt idx="26">
                  <c:v>13635.630878782869</c:v>
                </c:pt>
                <c:pt idx="27">
                  <c:v>13635.630878782869</c:v>
                </c:pt>
                <c:pt idx="28">
                  <c:v>13635.630878782869</c:v>
                </c:pt>
                <c:pt idx="29">
                  <c:v>13635.630878782869</c:v>
                </c:pt>
                <c:pt idx="30">
                  <c:v>13635.630878782869</c:v>
                </c:pt>
                <c:pt idx="31">
                  <c:v>13635.630878782869</c:v>
                </c:pt>
                <c:pt idx="32">
                  <c:v>13635.630878782869</c:v>
                </c:pt>
                <c:pt idx="33">
                  <c:v>13635.630878782869</c:v>
                </c:pt>
                <c:pt idx="34">
                  <c:v>13635.630878782869</c:v>
                </c:pt>
                <c:pt idx="35">
                  <c:v>13635.630878782869</c:v>
                </c:pt>
                <c:pt idx="36">
                  <c:v>13635.630878782869</c:v>
                </c:pt>
                <c:pt idx="37">
                  <c:v>13635.630878782869</c:v>
                </c:pt>
                <c:pt idx="38">
                  <c:v>13635.630878782869</c:v>
                </c:pt>
                <c:pt idx="39">
                  <c:v>13635.630878782869</c:v>
                </c:pt>
                <c:pt idx="40">
                  <c:v>1104486.1011814123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8-4378-B5C8-B2442654122B}"/>
            </c:ext>
          </c:extLst>
        </c:ser>
        <c:ser>
          <c:idx val="1"/>
          <c:order val="1"/>
          <c:marker>
            <c:symbol val="none"/>
          </c:marker>
          <c:cat>
            <c:numRef>
              <c:f>'ΕΝΙΑΙΟ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'ΕΝΙΑΙΟ &amp; BALLON &amp; GRACE'!$G$4:$G$124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1090850.4703026295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8-4378-B5C8-B2442654122B}"/>
            </c:ext>
          </c:extLst>
        </c:ser>
        <c:ser>
          <c:idx val="2"/>
          <c:order val="2"/>
          <c:marker>
            <c:symbol val="none"/>
          </c:marker>
          <c:cat>
            <c:numRef>
              <c:f>'ΕΝΙΑΙΟ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'ΕΝΙΑΙΟ &amp; BALLON &amp; GRACE'!$H$4:$H$124</c:f>
              <c:numCache>
                <c:formatCode>_-* #,##0.00\ _€_-;\-* #,##0.00\ _€_-;_-* "-"??\ _€_-;_-@_-</c:formatCode>
                <c:ptCount val="121"/>
                <c:pt idx="0">
                  <c:v>1000000</c:v>
                </c:pt>
                <c:pt idx="1">
                  <c:v>1012500</c:v>
                </c:pt>
                <c:pt idx="2">
                  <c:v>1025156.25</c:v>
                </c:pt>
                <c:pt idx="3">
                  <c:v>1037970.703125</c:v>
                </c:pt>
                <c:pt idx="4">
                  <c:v>1050945.3369140625</c:v>
                </c:pt>
                <c:pt idx="5">
                  <c:v>1064082.1536254883</c:v>
                </c:pt>
                <c:pt idx="6">
                  <c:v>1077383.1805458069</c:v>
                </c:pt>
                <c:pt idx="7">
                  <c:v>1090850.4703026295</c:v>
                </c:pt>
                <c:pt idx="8">
                  <c:v>1090850.4703026295</c:v>
                </c:pt>
                <c:pt idx="9">
                  <c:v>1090850.4703026295</c:v>
                </c:pt>
                <c:pt idx="10">
                  <c:v>1090850.4703026295</c:v>
                </c:pt>
                <c:pt idx="11">
                  <c:v>1090850.4703026295</c:v>
                </c:pt>
                <c:pt idx="12">
                  <c:v>1090850.4703026295</c:v>
                </c:pt>
                <c:pt idx="13">
                  <c:v>1090850.4703026295</c:v>
                </c:pt>
                <c:pt idx="14">
                  <c:v>1090850.4703026295</c:v>
                </c:pt>
                <c:pt idx="15">
                  <c:v>1090850.4703026295</c:v>
                </c:pt>
                <c:pt idx="16">
                  <c:v>1090850.4703026295</c:v>
                </c:pt>
                <c:pt idx="17">
                  <c:v>1090850.4703026295</c:v>
                </c:pt>
                <c:pt idx="18">
                  <c:v>1090850.4703026295</c:v>
                </c:pt>
                <c:pt idx="19">
                  <c:v>1090850.4703026295</c:v>
                </c:pt>
                <c:pt idx="20">
                  <c:v>1090850.4703026295</c:v>
                </c:pt>
                <c:pt idx="21">
                  <c:v>1090850.4703026295</c:v>
                </c:pt>
                <c:pt idx="22">
                  <c:v>1090850.4703026295</c:v>
                </c:pt>
                <c:pt idx="23">
                  <c:v>1090850.4703026295</c:v>
                </c:pt>
                <c:pt idx="24">
                  <c:v>1090850.4703026295</c:v>
                </c:pt>
                <c:pt idx="25">
                  <c:v>1090850.4703026295</c:v>
                </c:pt>
                <c:pt idx="26">
                  <c:v>1090850.4703026295</c:v>
                </c:pt>
                <c:pt idx="27">
                  <c:v>1090850.4703026295</c:v>
                </c:pt>
                <c:pt idx="28">
                  <c:v>1090850.4703026295</c:v>
                </c:pt>
                <c:pt idx="29">
                  <c:v>1090850.4703026295</c:v>
                </c:pt>
                <c:pt idx="30">
                  <c:v>1090850.4703026295</c:v>
                </c:pt>
                <c:pt idx="31">
                  <c:v>1090850.4703026295</c:v>
                </c:pt>
                <c:pt idx="32">
                  <c:v>1090850.4703026295</c:v>
                </c:pt>
                <c:pt idx="33">
                  <c:v>1090850.4703026295</c:v>
                </c:pt>
                <c:pt idx="34">
                  <c:v>1090850.4703026295</c:v>
                </c:pt>
                <c:pt idx="35">
                  <c:v>1090850.4703026295</c:v>
                </c:pt>
                <c:pt idx="36">
                  <c:v>1090850.4703026295</c:v>
                </c:pt>
                <c:pt idx="37">
                  <c:v>1090850.4703026295</c:v>
                </c:pt>
                <c:pt idx="38">
                  <c:v>1090850.4703026295</c:v>
                </c:pt>
                <c:pt idx="39">
                  <c:v>1090850.4703026295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8-4378-B5C8-B2442654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243072"/>
        <c:axId val="244883840"/>
      </c:lineChart>
      <c:dateAx>
        <c:axId val="2442430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44883840"/>
        <c:crosses val="autoZero"/>
        <c:auto val="1"/>
        <c:lblOffset val="100"/>
        <c:baseTimeUnit val="months"/>
      </c:dateAx>
      <c:valAx>
        <c:axId val="244883840"/>
        <c:scaling>
          <c:orientation val="minMax"/>
        </c:scaling>
        <c:delete val="0"/>
        <c:axPos val="l"/>
        <c:majorGridlines/>
        <c:numFmt formatCode="_-* #,##0.00\ _€_-;\-* #,##0.00\ _€_-;_-* &quot;-&quot;??\ _€_-;_-@_-" sourceLinked="1"/>
        <c:majorTickMark val="out"/>
        <c:minorTickMark val="none"/>
        <c:tickLblPos val="nextTo"/>
        <c:crossAx val="24424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'ΕΝΙΑΙΟ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'ΕΝΙΑΙΟ &amp; BALLON &amp; GRACE'!$F$4:$F$124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13635.630878782869</c:v>
                </c:pt>
                <c:pt idx="9">
                  <c:v>13635.630878782869</c:v>
                </c:pt>
                <c:pt idx="10">
                  <c:v>13635.630878782869</c:v>
                </c:pt>
                <c:pt idx="11">
                  <c:v>13635.630878782869</c:v>
                </c:pt>
                <c:pt idx="12">
                  <c:v>13635.630878782869</c:v>
                </c:pt>
                <c:pt idx="13">
                  <c:v>13635.630878782869</c:v>
                </c:pt>
                <c:pt idx="14">
                  <c:v>13635.630878782869</c:v>
                </c:pt>
                <c:pt idx="15">
                  <c:v>13635.630878782869</c:v>
                </c:pt>
                <c:pt idx="16">
                  <c:v>13635.630878782869</c:v>
                </c:pt>
                <c:pt idx="17">
                  <c:v>13635.630878782869</c:v>
                </c:pt>
                <c:pt idx="18">
                  <c:v>13635.630878782869</c:v>
                </c:pt>
                <c:pt idx="19">
                  <c:v>13635.630878782869</c:v>
                </c:pt>
                <c:pt idx="20">
                  <c:v>13635.630878782869</c:v>
                </c:pt>
                <c:pt idx="21">
                  <c:v>13635.630878782869</c:v>
                </c:pt>
                <c:pt idx="22">
                  <c:v>13635.630878782869</c:v>
                </c:pt>
                <c:pt idx="23">
                  <c:v>13635.630878782869</c:v>
                </c:pt>
                <c:pt idx="24">
                  <c:v>13635.630878782869</c:v>
                </c:pt>
                <c:pt idx="25">
                  <c:v>13635.630878782869</c:v>
                </c:pt>
                <c:pt idx="26">
                  <c:v>13635.630878782869</c:v>
                </c:pt>
                <c:pt idx="27">
                  <c:v>13635.630878782869</c:v>
                </c:pt>
                <c:pt idx="28">
                  <c:v>13635.630878782869</c:v>
                </c:pt>
                <c:pt idx="29">
                  <c:v>13635.630878782869</c:v>
                </c:pt>
                <c:pt idx="30">
                  <c:v>13635.630878782869</c:v>
                </c:pt>
                <c:pt idx="31">
                  <c:v>13635.630878782869</c:v>
                </c:pt>
                <c:pt idx="32">
                  <c:v>13635.630878782869</c:v>
                </c:pt>
                <c:pt idx="33">
                  <c:v>13635.630878782869</c:v>
                </c:pt>
                <c:pt idx="34">
                  <c:v>13635.630878782869</c:v>
                </c:pt>
                <c:pt idx="35">
                  <c:v>13635.630878782869</c:v>
                </c:pt>
                <c:pt idx="36">
                  <c:v>13635.630878782869</c:v>
                </c:pt>
                <c:pt idx="37">
                  <c:v>13635.630878782869</c:v>
                </c:pt>
                <c:pt idx="38">
                  <c:v>13635.630878782869</c:v>
                </c:pt>
                <c:pt idx="39">
                  <c:v>13635.630878782869</c:v>
                </c:pt>
                <c:pt idx="40">
                  <c:v>1104486.1011814123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6-4044-91D4-8C7376238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085376"/>
        <c:axId val="314115200"/>
      </c:lineChart>
      <c:dateAx>
        <c:axId val="3140853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14115200"/>
        <c:crosses val="autoZero"/>
        <c:auto val="1"/>
        <c:lblOffset val="100"/>
        <c:baseTimeUnit val="months"/>
      </c:dateAx>
      <c:valAx>
        <c:axId val="314115200"/>
        <c:scaling>
          <c:orientation val="minMax"/>
        </c:scaling>
        <c:delete val="0"/>
        <c:axPos val="l"/>
        <c:majorGridlines/>
        <c:numFmt formatCode="_-* #,##0.00\ _€_-;\-* #,##0.00\ _€_-;_-* &quot;-&quot;??\ _€_-;_-@_-" sourceLinked="1"/>
        <c:majorTickMark val="out"/>
        <c:minorTickMark val="none"/>
        <c:tickLblPos val="nextTo"/>
        <c:crossAx val="314085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'ΠΡ. ή ΓΑΛ. ή ΤΟΚΟΧΡ &amp;BALLON&amp;GR'!$A$4:$A$124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'ΠΡ. ή ΓΑΛ. ή ΤΟΚΟΧΡ &amp;BALLON&amp;GR'!$E$4:$E$124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28210.65049265352</c:v>
                </c:pt>
                <c:pt idx="9">
                  <c:v>28210.65049265352</c:v>
                </c:pt>
                <c:pt idx="10">
                  <c:v>28210.65049265352</c:v>
                </c:pt>
                <c:pt idx="11">
                  <c:v>28210.65049265352</c:v>
                </c:pt>
                <c:pt idx="12">
                  <c:v>28210.65049265352</c:v>
                </c:pt>
                <c:pt idx="13">
                  <c:v>28210.65049265352</c:v>
                </c:pt>
                <c:pt idx="14">
                  <c:v>28210.65049265352</c:v>
                </c:pt>
                <c:pt idx="15">
                  <c:v>28210.65049265352</c:v>
                </c:pt>
                <c:pt idx="16">
                  <c:v>28210.65049265352</c:v>
                </c:pt>
                <c:pt idx="17">
                  <c:v>28210.65049265352</c:v>
                </c:pt>
                <c:pt idx="18">
                  <c:v>28210.65049265352</c:v>
                </c:pt>
                <c:pt idx="19">
                  <c:v>28210.65049265352</c:v>
                </c:pt>
                <c:pt idx="20">
                  <c:v>28210.65049265352</c:v>
                </c:pt>
                <c:pt idx="21">
                  <c:v>28210.65049265352</c:v>
                </c:pt>
                <c:pt idx="22">
                  <c:v>28210.65049265352</c:v>
                </c:pt>
                <c:pt idx="23">
                  <c:v>28210.65049265352</c:v>
                </c:pt>
                <c:pt idx="24">
                  <c:v>28210.65049265352</c:v>
                </c:pt>
                <c:pt idx="25">
                  <c:v>28210.65049265352</c:v>
                </c:pt>
                <c:pt idx="26">
                  <c:v>28210.65049265352</c:v>
                </c:pt>
                <c:pt idx="27">
                  <c:v>28210.65049265352</c:v>
                </c:pt>
                <c:pt idx="28">
                  <c:v>28210.65049265352</c:v>
                </c:pt>
                <c:pt idx="29">
                  <c:v>28210.65049265352</c:v>
                </c:pt>
                <c:pt idx="30">
                  <c:v>28210.65049265352</c:v>
                </c:pt>
                <c:pt idx="31">
                  <c:v>28210.65049265352</c:v>
                </c:pt>
                <c:pt idx="32">
                  <c:v>28210.65049265352</c:v>
                </c:pt>
                <c:pt idx="33">
                  <c:v>28210.65049265352</c:v>
                </c:pt>
                <c:pt idx="34">
                  <c:v>28210.65049265352</c:v>
                </c:pt>
                <c:pt idx="35">
                  <c:v>28210.65049265352</c:v>
                </c:pt>
                <c:pt idx="36">
                  <c:v>28210.65049265352</c:v>
                </c:pt>
                <c:pt idx="37">
                  <c:v>28210.65049265352</c:v>
                </c:pt>
                <c:pt idx="38">
                  <c:v>28210.65049265352</c:v>
                </c:pt>
                <c:pt idx="39">
                  <c:v>28210.65049265352</c:v>
                </c:pt>
                <c:pt idx="40">
                  <c:v>528210.65049265348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9-482E-B9ED-2E9D7961CDA1}"/>
            </c:ext>
          </c:extLst>
        </c:ser>
        <c:ser>
          <c:idx val="1"/>
          <c:order val="1"/>
          <c:marker>
            <c:symbol val="none"/>
          </c:marker>
          <c:cat>
            <c:numRef>
              <c:f>'ΠΡ. ή ΓΑΛ. ή ΤΟΚΟΧΡ &amp;BALLON&amp;GR'!$A$4:$A$124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'ΠΡ. ή ΓΑΛ. ή ΤΟΚΟΧΡ &amp;BALLON&amp;GR'!$F$4:$F$124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14575.019613870651</c:v>
                </c:pt>
                <c:pt idx="9">
                  <c:v>29332.226972914686</c:v>
                </c:pt>
                <c:pt idx="10">
                  <c:v>44273.899423946772</c:v>
                </c:pt>
                <c:pt idx="11">
                  <c:v>59402.34278061676</c:v>
                </c:pt>
                <c:pt idx="12">
                  <c:v>74719.89167924512</c:v>
                </c:pt>
                <c:pt idx="13">
                  <c:v>90228.909939106336</c:v>
                </c:pt>
                <c:pt idx="14">
                  <c:v>105931.79092721581</c:v>
                </c:pt>
                <c:pt idx="15">
                  <c:v>121830.95792767666</c:v>
                </c:pt>
                <c:pt idx="16">
                  <c:v>137928.86451564328</c:v>
                </c:pt>
                <c:pt idx="17">
                  <c:v>154227.99493595946</c:v>
                </c:pt>
                <c:pt idx="18">
                  <c:v>170730.86448652961</c:v>
                </c:pt>
                <c:pt idx="19">
                  <c:v>187440.01990648187</c:v>
                </c:pt>
                <c:pt idx="20">
                  <c:v>204358.03976918355</c:v>
                </c:pt>
                <c:pt idx="21">
                  <c:v>221487.534880169</c:v>
                </c:pt>
                <c:pt idx="22">
                  <c:v>238831.14868004175</c:v>
                </c:pt>
                <c:pt idx="23">
                  <c:v>256391.55765241291</c:v>
                </c:pt>
                <c:pt idx="24">
                  <c:v>274171.47173693869</c:v>
                </c:pt>
                <c:pt idx="25">
                  <c:v>292173.63474752108</c:v>
                </c:pt>
                <c:pt idx="26">
                  <c:v>310400.82479573577</c:v>
                </c:pt>
                <c:pt idx="27">
                  <c:v>328855.85471955308</c:v>
                </c:pt>
                <c:pt idx="28">
                  <c:v>347541.57251741813</c:v>
                </c:pt>
                <c:pt idx="29">
                  <c:v>366460.8617877565</c:v>
                </c:pt>
                <c:pt idx="30">
                  <c:v>385616.64217397408</c:v>
                </c:pt>
                <c:pt idx="31">
                  <c:v>405011.86981501943</c:v>
                </c:pt>
                <c:pt idx="32">
                  <c:v>424649.53780157783</c:v>
                </c:pt>
                <c:pt idx="33">
                  <c:v>444532.67663796816</c:v>
                </c:pt>
                <c:pt idx="34">
                  <c:v>464664.35470981343</c:v>
                </c:pt>
                <c:pt idx="35">
                  <c:v>485047.67875755671</c:v>
                </c:pt>
                <c:pt idx="36">
                  <c:v>505685.79435589683</c:v>
                </c:pt>
                <c:pt idx="37">
                  <c:v>526581.88639921614</c:v>
                </c:pt>
                <c:pt idx="38">
                  <c:v>547739.17959307693</c:v>
                </c:pt>
                <c:pt idx="39">
                  <c:v>569160.938951861</c:v>
                </c:pt>
                <c:pt idx="40">
                  <c:v>1090850.4703026298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9-482E-B9ED-2E9D7961CDA1}"/>
            </c:ext>
          </c:extLst>
        </c:ser>
        <c:ser>
          <c:idx val="2"/>
          <c:order val="2"/>
          <c:marker>
            <c:symbol val="none"/>
          </c:marker>
          <c:cat>
            <c:numRef>
              <c:f>'ΠΡ. ή ΓΑΛ. ή ΤΟΚΟΧΡ &amp;BALLON&amp;GR'!$A$4:$A$124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'ΠΡ. ή ΓΑΛ. ή ΤΟΚΟΧΡ &amp;BALLON&amp;GR'!$G$4:$G$124</c:f>
              <c:numCache>
                <c:formatCode>_-* #,##0.00\ _€_-;\-* #,##0.00\ _€_-;_-* "-"??\ _€_-;_-@_-</c:formatCode>
                <c:ptCount val="121"/>
                <c:pt idx="0">
                  <c:v>1000000</c:v>
                </c:pt>
                <c:pt idx="1">
                  <c:v>1012500</c:v>
                </c:pt>
                <c:pt idx="2">
                  <c:v>1025156.25</c:v>
                </c:pt>
                <c:pt idx="3">
                  <c:v>1037970.703125</c:v>
                </c:pt>
                <c:pt idx="4">
                  <c:v>1050945.3369140625</c:v>
                </c:pt>
                <c:pt idx="5">
                  <c:v>1064082.1536254883</c:v>
                </c:pt>
                <c:pt idx="6">
                  <c:v>1077383.1805458069</c:v>
                </c:pt>
                <c:pt idx="7">
                  <c:v>1090850.4703026295</c:v>
                </c:pt>
                <c:pt idx="8">
                  <c:v>1076275.4506887589</c:v>
                </c:pt>
                <c:pt idx="9">
                  <c:v>1061518.2433297148</c:v>
                </c:pt>
                <c:pt idx="10">
                  <c:v>1046576.5708786827</c:v>
                </c:pt>
                <c:pt idx="11">
                  <c:v>1031448.1275220127</c:v>
                </c:pt>
                <c:pt idx="12">
                  <c:v>1016130.5786233844</c:v>
                </c:pt>
                <c:pt idx="13">
                  <c:v>1000621.5603635232</c:v>
                </c:pt>
                <c:pt idx="14">
                  <c:v>984918.67937541381</c:v>
                </c:pt>
                <c:pt idx="15">
                  <c:v>969019.51237495302</c:v>
                </c:pt>
                <c:pt idx="16">
                  <c:v>952921.60578698642</c:v>
                </c:pt>
                <c:pt idx="17">
                  <c:v>936622.47536667029</c:v>
                </c:pt>
                <c:pt idx="18">
                  <c:v>920119.60581610014</c:v>
                </c:pt>
                <c:pt idx="19">
                  <c:v>903410.45039614791</c:v>
                </c:pt>
                <c:pt idx="20">
                  <c:v>886492.43053344626</c:v>
                </c:pt>
                <c:pt idx="21">
                  <c:v>869362.9354224609</c:v>
                </c:pt>
                <c:pt idx="22">
                  <c:v>852019.32162258821</c:v>
                </c:pt>
                <c:pt idx="23">
                  <c:v>834458.91265021707</c:v>
                </c:pt>
                <c:pt idx="24">
                  <c:v>816678.99856569129</c:v>
                </c:pt>
                <c:pt idx="25">
                  <c:v>798676.83555510896</c:v>
                </c:pt>
                <c:pt idx="26">
                  <c:v>780449.64550689433</c:v>
                </c:pt>
                <c:pt idx="27">
                  <c:v>761994.61558307707</c:v>
                </c:pt>
                <c:pt idx="28">
                  <c:v>743308.89778521203</c:v>
                </c:pt>
                <c:pt idx="29">
                  <c:v>724389.60851487366</c:v>
                </c:pt>
                <c:pt idx="30">
                  <c:v>705233.82812865614</c:v>
                </c:pt>
                <c:pt idx="31">
                  <c:v>685838.60048761091</c:v>
                </c:pt>
                <c:pt idx="32">
                  <c:v>666200.93250105251</c:v>
                </c:pt>
                <c:pt idx="33">
                  <c:v>646317.79366466217</c:v>
                </c:pt>
                <c:pt idx="34">
                  <c:v>626186.11559281696</c:v>
                </c:pt>
                <c:pt idx="35">
                  <c:v>605802.79154507373</c:v>
                </c:pt>
                <c:pt idx="36">
                  <c:v>585164.67594673368</c:v>
                </c:pt>
                <c:pt idx="37">
                  <c:v>564268.58390341431</c:v>
                </c:pt>
                <c:pt idx="38">
                  <c:v>543111.29070955352</c:v>
                </c:pt>
                <c:pt idx="39">
                  <c:v>521689.53135076939</c:v>
                </c:pt>
                <c:pt idx="40">
                  <c:v>5.8207660913467407E-10</c:v>
                </c:pt>
                <c:pt idx="41">
                  <c:v>5.893525667488575E-10</c:v>
                </c:pt>
                <c:pt idx="42">
                  <c:v>5.9671947383321824E-10</c:v>
                </c:pt>
                <c:pt idx="43">
                  <c:v>6.0417846725613343E-10</c:v>
                </c:pt>
                <c:pt idx="44">
                  <c:v>6.1173069809683508E-10</c:v>
                </c:pt>
                <c:pt idx="45">
                  <c:v>6.1937733182304556E-10</c:v>
                </c:pt>
                <c:pt idx="46">
                  <c:v>6.2711954847083366E-10</c:v>
                </c:pt>
                <c:pt idx="47">
                  <c:v>6.3495854282671909E-10</c:v>
                </c:pt>
                <c:pt idx="48">
                  <c:v>6.4289552461205306E-10</c:v>
                </c:pt>
                <c:pt idx="49">
                  <c:v>6.5093171866970369E-10</c:v>
                </c:pt>
                <c:pt idx="50">
                  <c:v>6.5906836515307498E-10</c:v>
                </c:pt>
                <c:pt idx="51">
                  <c:v>6.6730671971748837E-10</c:v>
                </c:pt>
                <c:pt idx="52">
                  <c:v>6.7564805371395693E-10</c:v>
                </c:pt>
                <c:pt idx="53">
                  <c:v>6.8409365438538134E-10</c:v>
                </c:pt>
                <c:pt idx="54">
                  <c:v>6.9264482506519857E-10</c:v>
                </c:pt>
                <c:pt idx="55">
                  <c:v>7.0130288537851359E-10</c:v>
                </c:pt>
                <c:pt idx="56">
                  <c:v>7.1006917144574497E-10</c:v>
                </c:pt>
                <c:pt idx="57">
                  <c:v>7.189450360888168E-10</c:v>
                </c:pt>
                <c:pt idx="58">
                  <c:v>7.2793184903992699E-10</c:v>
                </c:pt>
                <c:pt idx="59">
                  <c:v>7.3703099715292611E-10</c:v>
                </c:pt>
                <c:pt idx="60">
                  <c:v>7.4624388461733771E-10</c:v>
                </c:pt>
                <c:pt idx="61">
                  <c:v>7.5557193317505443E-10</c:v>
                </c:pt>
                <c:pt idx="62">
                  <c:v>7.6501658233974258E-10</c:v>
                </c:pt>
                <c:pt idx="63">
                  <c:v>7.7457928961898941E-10</c:v>
                </c:pt>
                <c:pt idx="64">
                  <c:v>7.8426153073922674E-10</c:v>
                </c:pt>
                <c:pt idx="65">
                  <c:v>7.9406479987346704E-10</c:v>
                </c:pt>
                <c:pt idx="66">
                  <c:v>8.039906098718854E-10</c:v>
                </c:pt>
                <c:pt idx="67">
                  <c:v>8.1404049249528392E-10</c:v>
                </c:pt>
                <c:pt idx="68">
                  <c:v>8.2421599865147499E-10</c:v>
                </c:pt>
                <c:pt idx="69">
                  <c:v>8.3451869863461838E-10</c:v>
                </c:pt>
                <c:pt idx="70">
                  <c:v>8.4495018236755112E-10</c:v>
                </c:pt>
                <c:pt idx="71">
                  <c:v>8.5551205964714548E-10</c:v>
                </c:pt>
                <c:pt idx="72">
                  <c:v>8.6620596039273485E-10</c:v>
                </c:pt>
                <c:pt idx="73">
                  <c:v>8.77033534897644E-10</c:v>
                </c:pt>
                <c:pt idx="74">
                  <c:v>8.8799645408386455E-10</c:v>
                </c:pt>
                <c:pt idx="75">
                  <c:v>8.9909640975991285E-10</c:v>
                </c:pt>
                <c:pt idx="76">
                  <c:v>9.1033511488191173E-10</c:v>
                </c:pt>
                <c:pt idx="77">
                  <c:v>9.217143038179356E-10</c:v>
                </c:pt>
                <c:pt idx="78">
                  <c:v>9.3323573261565985E-10</c:v>
                </c:pt>
                <c:pt idx="79">
                  <c:v>9.4490117927335554E-10</c:v>
                </c:pt>
                <c:pt idx="80">
                  <c:v>9.5671244401427257E-10</c:v>
                </c:pt>
                <c:pt idx="81">
                  <c:v>9.6867134956445088E-10</c:v>
                </c:pt>
                <c:pt idx="82">
                  <c:v>9.8077974143400659E-10</c:v>
                </c:pt>
                <c:pt idx="83">
                  <c:v>9.9303948820193178E-10</c:v>
                </c:pt>
                <c:pt idx="84">
                  <c:v>1.005452481804456E-9</c:v>
                </c:pt>
                <c:pt idx="85">
                  <c:v>1.0180206378270118E-9</c:v>
                </c:pt>
                <c:pt idx="86">
                  <c:v>1.0307458957998493E-9</c:v>
                </c:pt>
                <c:pt idx="87">
                  <c:v>1.0436302194973474E-9</c:v>
                </c:pt>
                <c:pt idx="88">
                  <c:v>1.0566755972410641E-9</c:v>
                </c:pt>
                <c:pt idx="89">
                  <c:v>1.0698840422065775E-9</c:v>
                </c:pt>
                <c:pt idx="90">
                  <c:v>1.0832575927341598E-9</c:v>
                </c:pt>
                <c:pt idx="91">
                  <c:v>1.0967983126433368E-9</c:v>
                </c:pt>
                <c:pt idx="92">
                  <c:v>1.1105082915513784E-9</c:v>
                </c:pt>
                <c:pt idx="93">
                  <c:v>1.1243896451957708E-9</c:v>
                </c:pt>
                <c:pt idx="94">
                  <c:v>1.1384445157607179E-9</c:v>
                </c:pt>
                <c:pt idx="95">
                  <c:v>1.1526750722077268E-9</c:v>
                </c:pt>
                <c:pt idx="96">
                  <c:v>1.1670835106103234E-9</c:v>
                </c:pt>
                <c:pt idx="97">
                  <c:v>1.1816720544929524E-9</c:v>
                </c:pt>
                <c:pt idx="98">
                  <c:v>1.1964429551741144E-9</c:v>
                </c:pt>
                <c:pt idx="99">
                  <c:v>1.2113984921137909E-9</c:v>
                </c:pt>
                <c:pt idx="100">
                  <c:v>1.2265409732652133E-9</c:v>
                </c:pt>
                <c:pt idx="101">
                  <c:v>1.2418727354310286E-9</c:v>
                </c:pt>
                <c:pt idx="102">
                  <c:v>1.2573961446239165E-9</c:v>
                </c:pt>
                <c:pt idx="103">
                  <c:v>1.2731135964317154E-9</c:v>
                </c:pt>
                <c:pt idx="104">
                  <c:v>1.2890275163871118E-9</c:v>
                </c:pt>
                <c:pt idx="105">
                  <c:v>1.3051403603419507E-9</c:v>
                </c:pt>
                <c:pt idx="106">
                  <c:v>1.3214546148462251E-9</c:v>
                </c:pt>
                <c:pt idx="107">
                  <c:v>1.3379727975318028E-9</c:v>
                </c:pt>
                <c:pt idx="108">
                  <c:v>1.3546974575009504E-9</c:v>
                </c:pt>
                <c:pt idx="109">
                  <c:v>1.3716311757197124E-9</c:v>
                </c:pt>
                <c:pt idx="110">
                  <c:v>1.3887765654162089E-9</c:v>
                </c:pt>
                <c:pt idx="111">
                  <c:v>1.4061362724839115E-9</c:v>
                </c:pt>
                <c:pt idx="112">
                  <c:v>1.4237129758899605E-9</c:v>
                </c:pt>
                <c:pt idx="113">
                  <c:v>1.441509388088585E-9</c:v>
                </c:pt>
                <c:pt idx="114">
                  <c:v>1.4595282554396924E-9</c:v>
                </c:pt>
                <c:pt idx="115">
                  <c:v>1.4777723586326886E-9</c:v>
                </c:pt>
                <c:pt idx="116">
                  <c:v>1.4962445131155971E-9</c:v>
                </c:pt>
                <c:pt idx="117">
                  <c:v>1.514947569529542E-9</c:v>
                </c:pt>
                <c:pt idx="118">
                  <c:v>1.5338844141486614E-9</c:v>
                </c:pt>
                <c:pt idx="119">
                  <c:v>1.5530579693255197E-9</c:v>
                </c:pt>
                <c:pt idx="120">
                  <c:v>1.5724711939420886E-9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9-482E-B9ED-2E9D7961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927424"/>
        <c:axId val="107928960"/>
      </c:lineChart>
      <c:dateAx>
        <c:axId val="107927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07928960"/>
        <c:crosses val="autoZero"/>
        <c:auto val="1"/>
        <c:lblOffset val="100"/>
        <c:baseTimeUnit val="months"/>
      </c:dateAx>
      <c:valAx>
        <c:axId val="107928960"/>
        <c:scaling>
          <c:orientation val="minMax"/>
        </c:scaling>
        <c:delete val="0"/>
        <c:axPos val="l"/>
        <c:majorGridlines/>
        <c:numFmt formatCode="_-* #,##0.00\ _€_-;\-* #,##0.00\ _€_-;_-* &quot;-&quot;??\ _€_-;_-@_-" sourceLinked="1"/>
        <c:majorTickMark val="out"/>
        <c:minorTickMark val="none"/>
        <c:tickLblPos val="nextTo"/>
        <c:crossAx val="107927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'ΠΡ. ή ΓΑΛ. ή ΤΟΚΟΧΡ &amp;BALLON&amp;GR'!$A$4:$A$124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'ΠΡ. ή ΓΑΛ. ή ΤΟΚΟΧΡ &amp;BALLON&amp;GR'!$E$4:$E$124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28210.65049265352</c:v>
                </c:pt>
                <c:pt idx="9">
                  <c:v>28210.65049265352</c:v>
                </c:pt>
                <c:pt idx="10">
                  <c:v>28210.65049265352</c:v>
                </c:pt>
                <c:pt idx="11">
                  <c:v>28210.65049265352</c:v>
                </c:pt>
                <c:pt idx="12">
                  <c:v>28210.65049265352</c:v>
                </c:pt>
                <c:pt idx="13">
                  <c:v>28210.65049265352</c:v>
                </c:pt>
                <c:pt idx="14">
                  <c:v>28210.65049265352</c:v>
                </c:pt>
                <c:pt idx="15">
                  <c:v>28210.65049265352</c:v>
                </c:pt>
                <c:pt idx="16">
                  <c:v>28210.65049265352</c:v>
                </c:pt>
                <c:pt idx="17">
                  <c:v>28210.65049265352</c:v>
                </c:pt>
                <c:pt idx="18">
                  <c:v>28210.65049265352</c:v>
                </c:pt>
                <c:pt idx="19">
                  <c:v>28210.65049265352</c:v>
                </c:pt>
                <c:pt idx="20">
                  <c:v>28210.65049265352</c:v>
                </c:pt>
                <c:pt idx="21">
                  <c:v>28210.65049265352</c:v>
                </c:pt>
                <c:pt idx="22">
                  <c:v>28210.65049265352</c:v>
                </c:pt>
                <c:pt idx="23">
                  <c:v>28210.65049265352</c:v>
                </c:pt>
                <c:pt idx="24">
                  <c:v>28210.65049265352</c:v>
                </c:pt>
                <c:pt idx="25">
                  <c:v>28210.65049265352</c:v>
                </c:pt>
                <c:pt idx="26">
                  <c:v>28210.65049265352</c:v>
                </c:pt>
                <c:pt idx="27">
                  <c:v>28210.65049265352</c:v>
                </c:pt>
                <c:pt idx="28">
                  <c:v>28210.65049265352</c:v>
                </c:pt>
                <c:pt idx="29">
                  <c:v>28210.65049265352</c:v>
                </c:pt>
                <c:pt idx="30">
                  <c:v>28210.65049265352</c:v>
                </c:pt>
                <c:pt idx="31">
                  <c:v>28210.65049265352</c:v>
                </c:pt>
                <c:pt idx="32">
                  <c:v>28210.65049265352</c:v>
                </c:pt>
                <c:pt idx="33">
                  <c:v>28210.65049265352</c:v>
                </c:pt>
                <c:pt idx="34">
                  <c:v>28210.65049265352</c:v>
                </c:pt>
                <c:pt idx="35">
                  <c:v>28210.65049265352</c:v>
                </c:pt>
                <c:pt idx="36">
                  <c:v>28210.65049265352</c:v>
                </c:pt>
                <c:pt idx="37">
                  <c:v>28210.65049265352</c:v>
                </c:pt>
                <c:pt idx="38">
                  <c:v>28210.65049265352</c:v>
                </c:pt>
                <c:pt idx="39">
                  <c:v>28210.65049265352</c:v>
                </c:pt>
                <c:pt idx="40">
                  <c:v>528210.65049265348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6-42DA-AD68-BEA40847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219392"/>
        <c:axId val="108225664"/>
      </c:lineChart>
      <c:dateAx>
        <c:axId val="1082193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08225664"/>
        <c:crosses val="autoZero"/>
        <c:auto val="1"/>
        <c:lblOffset val="100"/>
        <c:baseTimeUnit val="months"/>
      </c:dateAx>
      <c:valAx>
        <c:axId val="108225664"/>
        <c:scaling>
          <c:orientation val="minMax"/>
        </c:scaling>
        <c:delete val="0"/>
        <c:axPos val="l"/>
        <c:majorGridlines/>
        <c:numFmt formatCode="_-* #,##0.00\ _€_-;\-* #,##0.00\ _€_-;_-* &quot;-&quot;??\ _€_-;_-@_-" sourceLinked="1"/>
        <c:majorTickMark val="out"/>
        <c:minorTickMark val="none"/>
        <c:tickLblPos val="nextTo"/>
        <c:crossAx val="108219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'ΧΡΕΩΛΥΤΙΚΟ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'ΧΡΕΩΛΥΤΙΚΟ &amp; BALLON &amp; GRACE'!$E$4:$E$124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25846.500116457479</c:v>
                </c:pt>
                <c:pt idx="9">
                  <c:v>25712.215918661426</c:v>
                </c:pt>
                <c:pt idx="10">
                  <c:v>25577.931720865374</c:v>
                </c:pt>
                <c:pt idx="11">
                  <c:v>25443.647523069321</c:v>
                </c:pt>
                <c:pt idx="12">
                  <c:v>25309.363325273269</c:v>
                </c:pt>
                <c:pt idx="13">
                  <c:v>25175.079127477216</c:v>
                </c:pt>
                <c:pt idx="14">
                  <c:v>25040.794929681164</c:v>
                </c:pt>
                <c:pt idx="15">
                  <c:v>24906.510731885115</c:v>
                </c:pt>
                <c:pt idx="16">
                  <c:v>24772.226534089063</c:v>
                </c:pt>
                <c:pt idx="17">
                  <c:v>24637.94233629301</c:v>
                </c:pt>
                <c:pt idx="18">
                  <c:v>24503.658138496958</c:v>
                </c:pt>
                <c:pt idx="19">
                  <c:v>24369.373940700905</c:v>
                </c:pt>
                <c:pt idx="20">
                  <c:v>24235.089742904853</c:v>
                </c:pt>
                <c:pt idx="21">
                  <c:v>24100.8055451088</c:v>
                </c:pt>
                <c:pt idx="22">
                  <c:v>23966.521347312751</c:v>
                </c:pt>
                <c:pt idx="23">
                  <c:v>23832.237149516695</c:v>
                </c:pt>
                <c:pt idx="24">
                  <c:v>23697.952951720647</c:v>
                </c:pt>
                <c:pt idx="25">
                  <c:v>23563.66875392459</c:v>
                </c:pt>
                <c:pt idx="26">
                  <c:v>23429.384556128542</c:v>
                </c:pt>
                <c:pt idx="27">
                  <c:v>23295.100358332489</c:v>
                </c:pt>
                <c:pt idx="28">
                  <c:v>23160.816160536437</c:v>
                </c:pt>
                <c:pt idx="29">
                  <c:v>23026.531962740384</c:v>
                </c:pt>
                <c:pt idx="30">
                  <c:v>22892.247764944332</c:v>
                </c:pt>
                <c:pt idx="31">
                  <c:v>22757.963567148279</c:v>
                </c:pt>
                <c:pt idx="32">
                  <c:v>22623.679369352227</c:v>
                </c:pt>
                <c:pt idx="33">
                  <c:v>22489.395171556174</c:v>
                </c:pt>
                <c:pt idx="34">
                  <c:v>22355.110973760122</c:v>
                </c:pt>
                <c:pt idx="35">
                  <c:v>22220.826775964073</c:v>
                </c:pt>
                <c:pt idx="36">
                  <c:v>22086.542578168017</c:v>
                </c:pt>
                <c:pt idx="37">
                  <c:v>21952.258380371968</c:v>
                </c:pt>
                <c:pt idx="38">
                  <c:v>21817.974182575916</c:v>
                </c:pt>
                <c:pt idx="39">
                  <c:v>21683.689984779863</c:v>
                </c:pt>
                <c:pt idx="40">
                  <c:v>521549.40578698384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2-483A-BA29-6B52D724EFA9}"/>
            </c:ext>
          </c:extLst>
        </c:ser>
        <c:ser>
          <c:idx val="1"/>
          <c:order val="1"/>
          <c:marker>
            <c:symbol val="none"/>
          </c:marker>
          <c:cat>
            <c:numRef>
              <c:f>'ΧΡΕΩΛΥΤΙΚΟ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'ΧΡΕΩΛΥΤΙΚΟ &amp; BALLON &amp; GRACE'!$F$4:$F$124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17904.559706140288</c:v>
                </c:pt>
                <c:pt idx="9">
                  <c:v>35809.119412280575</c:v>
                </c:pt>
                <c:pt idx="10">
                  <c:v>53713.679118420863</c:v>
                </c:pt>
                <c:pt idx="11">
                  <c:v>71618.238824561151</c:v>
                </c:pt>
                <c:pt idx="12">
                  <c:v>89522.798530701431</c:v>
                </c:pt>
                <c:pt idx="13">
                  <c:v>107427.35823684171</c:v>
                </c:pt>
                <c:pt idx="14">
                  <c:v>125331.91794298199</c:v>
                </c:pt>
                <c:pt idx="15">
                  <c:v>143236.47764912227</c:v>
                </c:pt>
                <c:pt idx="16">
                  <c:v>161141.03735526255</c:v>
                </c:pt>
                <c:pt idx="17">
                  <c:v>179045.59706140283</c:v>
                </c:pt>
                <c:pt idx="18">
                  <c:v>196950.15676754311</c:v>
                </c:pt>
                <c:pt idx="19">
                  <c:v>214854.71647368339</c:v>
                </c:pt>
                <c:pt idx="20">
                  <c:v>232759.27617982368</c:v>
                </c:pt>
                <c:pt idx="21">
                  <c:v>250663.83588596396</c:v>
                </c:pt>
                <c:pt idx="22">
                  <c:v>268568.39559210424</c:v>
                </c:pt>
                <c:pt idx="23">
                  <c:v>286472.95529824455</c:v>
                </c:pt>
                <c:pt idx="24">
                  <c:v>304377.51500438486</c:v>
                </c:pt>
                <c:pt idx="25">
                  <c:v>322282.07471052516</c:v>
                </c:pt>
                <c:pt idx="26">
                  <c:v>340186.63441666547</c:v>
                </c:pt>
                <c:pt idx="27">
                  <c:v>358091.19412280578</c:v>
                </c:pt>
                <c:pt idx="28">
                  <c:v>375995.75382894609</c:v>
                </c:pt>
                <c:pt idx="29">
                  <c:v>393900.3135350864</c:v>
                </c:pt>
                <c:pt idx="30">
                  <c:v>411804.87324122671</c:v>
                </c:pt>
                <c:pt idx="31">
                  <c:v>429709.43294736702</c:v>
                </c:pt>
                <c:pt idx="32">
                  <c:v>447613.99265350733</c:v>
                </c:pt>
                <c:pt idx="33">
                  <c:v>465518.55235964764</c:v>
                </c:pt>
                <c:pt idx="34">
                  <c:v>483423.11206578795</c:v>
                </c:pt>
                <c:pt idx="35">
                  <c:v>501327.67177192826</c:v>
                </c:pt>
                <c:pt idx="36">
                  <c:v>519232.23147806857</c:v>
                </c:pt>
                <c:pt idx="37">
                  <c:v>537136.79118420882</c:v>
                </c:pt>
                <c:pt idx="38">
                  <c:v>555041.35089034913</c:v>
                </c:pt>
                <c:pt idx="39">
                  <c:v>572945.91059648944</c:v>
                </c:pt>
                <c:pt idx="40">
                  <c:v>1090850.4703026298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2-483A-BA29-6B52D724EFA9}"/>
            </c:ext>
          </c:extLst>
        </c:ser>
        <c:ser>
          <c:idx val="2"/>
          <c:order val="2"/>
          <c:marker>
            <c:symbol val="none"/>
          </c:marker>
          <c:cat>
            <c:numRef>
              <c:f>'ΧΡΕΩΛΥΤΙΚΟ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'ΧΡΕΩΛΥΤΙΚΟ &amp; BALLON &amp; GRACE'!$G$4:$G$124</c:f>
              <c:numCache>
                <c:formatCode>_-* #,##0.00\ _€_-;\-* #,##0.00\ _€_-;_-* "-"??\ _€_-;_-@_-</c:formatCode>
                <c:ptCount val="121"/>
                <c:pt idx="0">
                  <c:v>1000000</c:v>
                </c:pt>
                <c:pt idx="1">
                  <c:v>1012500</c:v>
                </c:pt>
                <c:pt idx="2">
                  <c:v>1020093.75</c:v>
                </c:pt>
                <c:pt idx="3">
                  <c:v>1027744.453125</c:v>
                </c:pt>
                <c:pt idx="4">
                  <c:v>1035452.5365234375</c:v>
                </c:pt>
                <c:pt idx="5">
                  <c:v>1043218.4305473632</c:v>
                </c:pt>
                <c:pt idx="6">
                  <c:v>1051042.5687764685</c:v>
                </c:pt>
                <c:pt idx="7">
                  <c:v>1058925.3880422921</c:v>
                </c:pt>
                <c:pt idx="8">
                  <c:v>1041020.8283361518</c:v>
                </c:pt>
                <c:pt idx="9">
                  <c:v>1023116.2686300116</c:v>
                </c:pt>
                <c:pt idx="10">
                  <c:v>1005211.7089238713</c:v>
                </c:pt>
                <c:pt idx="11">
                  <c:v>987307.14921773097</c:v>
                </c:pt>
                <c:pt idx="12">
                  <c:v>969402.58951159066</c:v>
                </c:pt>
                <c:pt idx="13">
                  <c:v>951498.02980545035</c:v>
                </c:pt>
                <c:pt idx="14">
                  <c:v>933593.47009931016</c:v>
                </c:pt>
                <c:pt idx="15">
                  <c:v>915688.91039316985</c:v>
                </c:pt>
                <c:pt idx="16">
                  <c:v>897784.35068702954</c:v>
                </c:pt>
                <c:pt idx="17">
                  <c:v>879879.79098088923</c:v>
                </c:pt>
                <c:pt idx="18">
                  <c:v>861975.23127474904</c:v>
                </c:pt>
                <c:pt idx="19">
                  <c:v>844070.67156860873</c:v>
                </c:pt>
                <c:pt idx="20">
                  <c:v>826166.11186246842</c:v>
                </c:pt>
                <c:pt idx="21">
                  <c:v>808261.55215632822</c:v>
                </c:pt>
                <c:pt idx="22">
                  <c:v>790356.99245018791</c:v>
                </c:pt>
                <c:pt idx="23">
                  <c:v>772452.4327440476</c:v>
                </c:pt>
                <c:pt idx="24">
                  <c:v>754547.87303790729</c:v>
                </c:pt>
                <c:pt idx="25">
                  <c:v>736643.3133317671</c:v>
                </c:pt>
                <c:pt idx="26">
                  <c:v>718738.75362562679</c:v>
                </c:pt>
                <c:pt idx="27">
                  <c:v>700834.19391948648</c:v>
                </c:pt>
                <c:pt idx="28">
                  <c:v>682929.63421334617</c:v>
                </c:pt>
                <c:pt idx="29">
                  <c:v>665025.07450720586</c:v>
                </c:pt>
                <c:pt idx="30">
                  <c:v>647120.51480106555</c:v>
                </c:pt>
                <c:pt idx="31">
                  <c:v>629215.95509492524</c:v>
                </c:pt>
                <c:pt idx="32">
                  <c:v>611311.39538878505</c:v>
                </c:pt>
                <c:pt idx="33">
                  <c:v>593406.83568264474</c:v>
                </c:pt>
                <c:pt idx="34">
                  <c:v>575502.27597650443</c:v>
                </c:pt>
                <c:pt idx="35">
                  <c:v>557597.71627036412</c:v>
                </c:pt>
                <c:pt idx="36">
                  <c:v>539693.15656422393</c:v>
                </c:pt>
                <c:pt idx="37">
                  <c:v>521788.59685808362</c:v>
                </c:pt>
                <c:pt idx="38">
                  <c:v>503884.03715194331</c:v>
                </c:pt>
                <c:pt idx="39">
                  <c:v>485979.477445803</c:v>
                </c:pt>
                <c:pt idx="40">
                  <c:v>-31925.082260337309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2-483A-BA29-6B52D724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63104"/>
        <c:axId val="114464640"/>
      </c:lineChart>
      <c:dateAx>
        <c:axId val="1144631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4464640"/>
        <c:crosses val="autoZero"/>
        <c:auto val="1"/>
        <c:lblOffset val="100"/>
        <c:baseTimeUnit val="months"/>
      </c:dateAx>
      <c:valAx>
        <c:axId val="11446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63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'ΧΡΕΩΛΥΤΙΚΟ &amp; BALLON &amp; GRACE'!$A$4:$A$124</c:f>
              <c:numCache>
                <c:formatCode>m/d/yyyy</c:formatCode>
                <c:ptCount val="121"/>
                <c:pt idx="0">
                  <c:v>44197</c:v>
                </c:pt>
                <c:pt idx="1">
                  <c:v>44288.3125</c:v>
                </c:pt>
                <c:pt idx="2">
                  <c:v>44379.625</c:v>
                </c:pt>
                <c:pt idx="3">
                  <c:v>44470.9375</c:v>
                </c:pt>
                <c:pt idx="4">
                  <c:v>44562.25</c:v>
                </c:pt>
                <c:pt idx="5">
                  <c:v>44653.5625</c:v>
                </c:pt>
                <c:pt idx="6">
                  <c:v>44744.875</c:v>
                </c:pt>
                <c:pt idx="7">
                  <c:v>44836.1875</c:v>
                </c:pt>
                <c:pt idx="8">
                  <c:v>44927.5</c:v>
                </c:pt>
                <c:pt idx="9">
                  <c:v>45018.8125</c:v>
                </c:pt>
                <c:pt idx="10">
                  <c:v>45110.125</c:v>
                </c:pt>
                <c:pt idx="11">
                  <c:v>45201.4375</c:v>
                </c:pt>
                <c:pt idx="12">
                  <c:v>45292.75</c:v>
                </c:pt>
                <c:pt idx="13">
                  <c:v>45384.0625</c:v>
                </c:pt>
                <c:pt idx="14">
                  <c:v>45475.375</c:v>
                </c:pt>
                <c:pt idx="15">
                  <c:v>45566.6875</c:v>
                </c:pt>
                <c:pt idx="16">
                  <c:v>45658</c:v>
                </c:pt>
                <c:pt idx="17">
                  <c:v>45749.3125</c:v>
                </c:pt>
                <c:pt idx="18">
                  <c:v>45840.625</c:v>
                </c:pt>
                <c:pt idx="19">
                  <c:v>45931.9375</c:v>
                </c:pt>
                <c:pt idx="20">
                  <c:v>46023.25</c:v>
                </c:pt>
                <c:pt idx="21">
                  <c:v>46114.5625</c:v>
                </c:pt>
                <c:pt idx="22">
                  <c:v>46205.875</c:v>
                </c:pt>
                <c:pt idx="23">
                  <c:v>46297.1875</c:v>
                </c:pt>
                <c:pt idx="24">
                  <c:v>46388.5</c:v>
                </c:pt>
                <c:pt idx="25">
                  <c:v>46479.8125</c:v>
                </c:pt>
                <c:pt idx="26">
                  <c:v>46571.125</c:v>
                </c:pt>
                <c:pt idx="27">
                  <c:v>46662.4375</c:v>
                </c:pt>
                <c:pt idx="28">
                  <c:v>46753.75</c:v>
                </c:pt>
                <c:pt idx="29">
                  <c:v>46845.0625</c:v>
                </c:pt>
                <c:pt idx="30">
                  <c:v>46936.375</c:v>
                </c:pt>
                <c:pt idx="31">
                  <c:v>47027.6875</c:v>
                </c:pt>
                <c:pt idx="32">
                  <c:v>47119</c:v>
                </c:pt>
                <c:pt idx="33">
                  <c:v>47210.3125</c:v>
                </c:pt>
                <c:pt idx="34">
                  <c:v>47301.625</c:v>
                </c:pt>
                <c:pt idx="35">
                  <c:v>47392.9375</c:v>
                </c:pt>
                <c:pt idx="36">
                  <c:v>47484.25</c:v>
                </c:pt>
                <c:pt idx="37">
                  <c:v>47575.5625</c:v>
                </c:pt>
                <c:pt idx="38">
                  <c:v>47666.875</c:v>
                </c:pt>
                <c:pt idx="39">
                  <c:v>47758.1875</c:v>
                </c:pt>
                <c:pt idx="40">
                  <c:v>47849.5</c:v>
                </c:pt>
                <c:pt idx="41">
                  <c:v>47940.8125</c:v>
                </c:pt>
                <c:pt idx="42">
                  <c:v>48032.125</c:v>
                </c:pt>
                <c:pt idx="43">
                  <c:v>48123.4375</c:v>
                </c:pt>
                <c:pt idx="44">
                  <c:v>48214.75</c:v>
                </c:pt>
                <c:pt idx="45">
                  <c:v>48306.0625</c:v>
                </c:pt>
                <c:pt idx="46">
                  <c:v>48397.375</c:v>
                </c:pt>
                <c:pt idx="47">
                  <c:v>48488.6875</c:v>
                </c:pt>
                <c:pt idx="48">
                  <c:v>48580</c:v>
                </c:pt>
                <c:pt idx="49">
                  <c:v>48671.3125</c:v>
                </c:pt>
                <c:pt idx="50">
                  <c:v>48762.625</c:v>
                </c:pt>
                <c:pt idx="51">
                  <c:v>48853.9375</c:v>
                </c:pt>
                <c:pt idx="52">
                  <c:v>48945.25</c:v>
                </c:pt>
                <c:pt idx="53">
                  <c:v>49036.5625</c:v>
                </c:pt>
                <c:pt idx="54">
                  <c:v>49127.875</c:v>
                </c:pt>
                <c:pt idx="55">
                  <c:v>49219.1875</c:v>
                </c:pt>
                <c:pt idx="56">
                  <c:v>49310.5</c:v>
                </c:pt>
                <c:pt idx="57">
                  <c:v>49401.8125</c:v>
                </c:pt>
                <c:pt idx="58">
                  <c:v>49493.125</c:v>
                </c:pt>
                <c:pt idx="59">
                  <c:v>49584.4375</c:v>
                </c:pt>
                <c:pt idx="60">
                  <c:v>49675.75</c:v>
                </c:pt>
                <c:pt idx="61">
                  <c:v>49767.0625</c:v>
                </c:pt>
                <c:pt idx="62">
                  <c:v>49858.375</c:v>
                </c:pt>
                <c:pt idx="63">
                  <c:v>49949.6875</c:v>
                </c:pt>
                <c:pt idx="64">
                  <c:v>50041</c:v>
                </c:pt>
                <c:pt idx="65">
                  <c:v>50132.3125</c:v>
                </c:pt>
                <c:pt idx="66">
                  <c:v>50223.625</c:v>
                </c:pt>
                <c:pt idx="67">
                  <c:v>50314.9375</c:v>
                </c:pt>
                <c:pt idx="68">
                  <c:v>50406.25</c:v>
                </c:pt>
                <c:pt idx="69">
                  <c:v>50497.5625</c:v>
                </c:pt>
                <c:pt idx="70">
                  <c:v>50588.875</c:v>
                </c:pt>
                <c:pt idx="71">
                  <c:v>50680.1875</c:v>
                </c:pt>
                <c:pt idx="72">
                  <c:v>50771.5</c:v>
                </c:pt>
                <c:pt idx="73">
                  <c:v>50862.8125</c:v>
                </c:pt>
                <c:pt idx="74">
                  <c:v>50954.125</c:v>
                </c:pt>
                <c:pt idx="75">
                  <c:v>51045.4375</c:v>
                </c:pt>
                <c:pt idx="76">
                  <c:v>51136.75</c:v>
                </c:pt>
                <c:pt idx="77">
                  <c:v>51228.0625</c:v>
                </c:pt>
                <c:pt idx="78">
                  <c:v>51319.375</c:v>
                </c:pt>
                <c:pt idx="79">
                  <c:v>51410.6875</c:v>
                </c:pt>
                <c:pt idx="80">
                  <c:v>51502</c:v>
                </c:pt>
                <c:pt idx="81">
                  <c:v>51593.3125</c:v>
                </c:pt>
                <c:pt idx="82">
                  <c:v>51684.625</c:v>
                </c:pt>
                <c:pt idx="83">
                  <c:v>51775.9375</c:v>
                </c:pt>
                <c:pt idx="84">
                  <c:v>51867.25</c:v>
                </c:pt>
                <c:pt idx="85">
                  <c:v>51958.5625</c:v>
                </c:pt>
                <c:pt idx="86">
                  <c:v>52049.875</c:v>
                </c:pt>
                <c:pt idx="87">
                  <c:v>52141.1875</c:v>
                </c:pt>
                <c:pt idx="88">
                  <c:v>52232.5</c:v>
                </c:pt>
                <c:pt idx="89">
                  <c:v>52323.8125</c:v>
                </c:pt>
                <c:pt idx="90">
                  <c:v>52415.125</c:v>
                </c:pt>
                <c:pt idx="91">
                  <c:v>52506.4375</c:v>
                </c:pt>
                <c:pt idx="92">
                  <c:v>52597.75</c:v>
                </c:pt>
                <c:pt idx="93">
                  <c:v>52689.0625</c:v>
                </c:pt>
                <c:pt idx="94">
                  <c:v>52780.375</c:v>
                </c:pt>
                <c:pt idx="95">
                  <c:v>52871.6875</c:v>
                </c:pt>
                <c:pt idx="96">
                  <c:v>52963</c:v>
                </c:pt>
                <c:pt idx="97">
                  <c:v>53054.3125</c:v>
                </c:pt>
                <c:pt idx="98">
                  <c:v>53145.625</c:v>
                </c:pt>
                <c:pt idx="99">
                  <c:v>53236.9375</c:v>
                </c:pt>
                <c:pt idx="100">
                  <c:v>53328.25</c:v>
                </c:pt>
                <c:pt idx="101">
                  <c:v>53419.5625</c:v>
                </c:pt>
                <c:pt idx="102">
                  <c:v>53510.875</c:v>
                </c:pt>
                <c:pt idx="103">
                  <c:v>53602.1875</c:v>
                </c:pt>
                <c:pt idx="104">
                  <c:v>53693.5</c:v>
                </c:pt>
                <c:pt idx="105">
                  <c:v>53784.8125</c:v>
                </c:pt>
                <c:pt idx="106">
                  <c:v>53876.125</c:v>
                </c:pt>
                <c:pt idx="107">
                  <c:v>53967.4375</c:v>
                </c:pt>
                <c:pt idx="108">
                  <c:v>54058.75</c:v>
                </c:pt>
                <c:pt idx="109">
                  <c:v>54150.0625</c:v>
                </c:pt>
                <c:pt idx="110">
                  <c:v>54241.375</c:v>
                </c:pt>
                <c:pt idx="111">
                  <c:v>54332.6875</c:v>
                </c:pt>
                <c:pt idx="112">
                  <c:v>54424</c:v>
                </c:pt>
                <c:pt idx="113">
                  <c:v>54515.3125</c:v>
                </c:pt>
                <c:pt idx="114">
                  <c:v>54606.625</c:v>
                </c:pt>
                <c:pt idx="115">
                  <c:v>54697.9375</c:v>
                </c:pt>
                <c:pt idx="116">
                  <c:v>54789.25</c:v>
                </c:pt>
                <c:pt idx="117">
                  <c:v>54880.5625</c:v>
                </c:pt>
                <c:pt idx="118">
                  <c:v>54971.875</c:v>
                </c:pt>
                <c:pt idx="119">
                  <c:v>55063.1875</c:v>
                </c:pt>
                <c:pt idx="120">
                  <c:v>55154.5</c:v>
                </c:pt>
              </c:numCache>
            </c:numRef>
          </c:cat>
          <c:val>
            <c:numRef>
              <c:f>'ΧΡΕΩΛΥΤΙΚΟ &amp; BALLON &amp; GRACE'!$E$4:$E$124</c:f>
              <c:numCache>
                <c:formatCode>_-* #,##0.00\ _€_-;\-* #,##0.00\ _€_-;_-* "-"??\ _€_-;_-@_-</c:formatCode>
                <c:ptCount val="12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25846.500116457479</c:v>
                </c:pt>
                <c:pt idx="9">
                  <c:v>25712.215918661426</c:v>
                </c:pt>
                <c:pt idx="10">
                  <c:v>25577.931720865374</c:v>
                </c:pt>
                <c:pt idx="11">
                  <c:v>25443.647523069321</c:v>
                </c:pt>
                <c:pt idx="12">
                  <c:v>25309.363325273269</c:v>
                </c:pt>
                <c:pt idx="13">
                  <c:v>25175.079127477216</c:v>
                </c:pt>
                <c:pt idx="14">
                  <c:v>25040.794929681164</c:v>
                </c:pt>
                <c:pt idx="15">
                  <c:v>24906.510731885115</c:v>
                </c:pt>
                <c:pt idx="16">
                  <c:v>24772.226534089063</c:v>
                </c:pt>
                <c:pt idx="17">
                  <c:v>24637.94233629301</c:v>
                </c:pt>
                <c:pt idx="18">
                  <c:v>24503.658138496958</c:v>
                </c:pt>
                <c:pt idx="19">
                  <c:v>24369.373940700905</c:v>
                </c:pt>
                <c:pt idx="20">
                  <c:v>24235.089742904853</c:v>
                </c:pt>
                <c:pt idx="21">
                  <c:v>24100.8055451088</c:v>
                </c:pt>
                <c:pt idx="22">
                  <c:v>23966.521347312751</c:v>
                </c:pt>
                <c:pt idx="23">
                  <c:v>23832.237149516695</c:v>
                </c:pt>
                <c:pt idx="24">
                  <c:v>23697.952951720647</c:v>
                </c:pt>
                <c:pt idx="25">
                  <c:v>23563.66875392459</c:v>
                </c:pt>
                <c:pt idx="26">
                  <c:v>23429.384556128542</c:v>
                </c:pt>
                <c:pt idx="27">
                  <c:v>23295.100358332489</c:v>
                </c:pt>
                <c:pt idx="28">
                  <c:v>23160.816160536437</c:v>
                </c:pt>
                <c:pt idx="29">
                  <c:v>23026.531962740384</c:v>
                </c:pt>
                <c:pt idx="30">
                  <c:v>22892.247764944332</c:v>
                </c:pt>
                <c:pt idx="31">
                  <c:v>22757.963567148279</c:v>
                </c:pt>
                <c:pt idx="32">
                  <c:v>22623.679369352227</c:v>
                </c:pt>
                <c:pt idx="33">
                  <c:v>22489.395171556174</c:v>
                </c:pt>
                <c:pt idx="34">
                  <c:v>22355.110973760122</c:v>
                </c:pt>
                <c:pt idx="35">
                  <c:v>22220.826775964073</c:v>
                </c:pt>
                <c:pt idx="36">
                  <c:v>22086.542578168017</c:v>
                </c:pt>
                <c:pt idx="37">
                  <c:v>21952.258380371968</c:v>
                </c:pt>
                <c:pt idx="38">
                  <c:v>21817.974182575916</c:v>
                </c:pt>
                <c:pt idx="39">
                  <c:v>21683.689984779863</c:v>
                </c:pt>
                <c:pt idx="40">
                  <c:v>521549.40578698384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4-4204-AEE1-7076B141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333376"/>
        <c:axId val="325341184"/>
      </c:lineChart>
      <c:dateAx>
        <c:axId val="3253333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25341184"/>
        <c:crosses val="autoZero"/>
        <c:auto val="1"/>
        <c:lblOffset val="100"/>
        <c:baseTimeUnit val="months"/>
      </c:dateAx>
      <c:valAx>
        <c:axId val="32534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5333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171448</xdr:rowOff>
    </xdr:from>
    <xdr:to>
      <xdr:col>3</xdr:col>
      <xdr:colOff>542925</xdr:colOff>
      <xdr:row>126</xdr:row>
      <xdr:rowOff>19050</xdr:rowOff>
    </xdr:to>
    <xdr:graphicFrame macro="">
      <xdr:nvGraphicFramePr>
        <xdr:cNvPr id="6" name="5 - Γράφημα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127</xdr:row>
      <xdr:rowOff>0</xdr:rowOff>
    </xdr:from>
    <xdr:to>
      <xdr:col>6</xdr:col>
      <xdr:colOff>142875</xdr:colOff>
      <xdr:row>131</xdr:row>
      <xdr:rowOff>44879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24193500"/>
          <a:ext cx="6057900" cy="806879"/>
        </a:xfrm>
        <a:prstGeom prst="rect">
          <a:avLst/>
        </a:prstGeom>
        <a:noFill/>
      </xdr:spPr>
    </xdr:pic>
    <xdr:clientData/>
  </xdr:twoCellAnchor>
  <xdr:twoCellAnchor>
    <xdr:from>
      <xdr:col>10</xdr:col>
      <xdr:colOff>66675</xdr:colOff>
      <xdr:row>88</xdr:row>
      <xdr:rowOff>76200</xdr:rowOff>
    </xdr:from>
    <xdr:to>
      <xdr:col>17</xdr:col>
      <xdr:colOff>371475</xdr:colOff>
      <xdr:row>102</xdr:row>
      <xdr:rowOff>152400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108</xdr:row>
      <xdr:rowOff>0</xdr:rowOff>
    </xdr:from>
    <xdr:to>
      <xdr:col>17</xdr:col>
      <xdr:colOff>304800</xdr:colOff>
      <xdr:row>122</xdr:row>
      <xdr:rowOff>76200</xdr:rowOff>
    </xdr:to>
    <xdr:graphicFrame macro="">
      <xdr:nvGraphicFramePr>
        <xdr:cNvPr id="6" name="5 - Γράφημα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93</xdr:row>
      <xdr:rowOff>171450</xdr:rowOff>
    </xdr:from>
    <xdr:to>
      <xdr:col>17</xdr:col>
      <xdr:colOff>266700</xdr:colOff>
      <xdr:row>108</xdr:row>
      <xdr:rowOff>57150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114</xdr:row>
      <xdr:rowOff>0</xdr:rowOff>
    </xdr:from>
    <xdr:to>
      <xdr:col>17</xdr:col>
      <xdr:colOff>304800</xdr:colOff>
      <xdr:row>128</xdr:row>
      <xdr:rowOff>76200</xdr:rowOff>
    </xdr:to>
    <xdr:graphicFrame macro="">
      <xdr:nvGraphicFramePr>
        <xdr:cNvPr id="5" name="4 - Γράφημα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600075</xdr:colOff>
      <xdr:row>93</xdr:row>
      <xdr:rowOff>161925</xdr:rowOff>
    </xdr:from>
    <xdr:to>
      <xdr:col>18</xdr:col>
      <xdr:colOff>295275</xdr:colOff>
      <xdr:row>108</xdr:row>
      <xdr:rowOff>47625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114</xdr:row>
      <xdr:rowOff>0</xdr:rowOff>
    </xdr:from>
    <xdr:to>
      <xdr:col>18</xdr:col>
      <xdr:colOff>304800</xdr:colOff>
      <xdr:row>128</xdr:row>
      <xdr:rowOff>76200</xdr:rowOff>
    </xdr:to>
    <xdr:graphicFrame macro="">
      <xdr:nvGraphicFramePr>
        <xdr:cNvPr id="5" name="4 - Γράφημα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zoomScale="110" zoomScaleNormal="110" workbookViewId="0">
      <selection activeCell="A15" sqref="A15:C16"/>
    </sheetView>
  </sheetViews>
  <sheetFormatPr defaultColWidth="8.85546875" defaultRowHeight="15" x14ac:dyDescent="0.25"/>
  <cols>
    <col min="1" max="1" width="51.85546875" bestFit="1" customWidth="1"/>
    <col min="2" max="2" width="27.140625" bestFit="1" customWidth="1"/>
    <col min="3" max="3" width="15.85546875" style="39" bestFit="1" customWidth="1"/>
    <col min="5" max="5" width="19.85546875" bestFit="1" customWidth="1"/>
    <col min="6" max="6" width="15.140625" bestFit="1" customWidth="1"/>
    <col min="7" max="10" width="15.85546875" bestFit="1" customWidth="1"/>
    <col min="11" max="11" width="14.7109375" bestFit="1" customWidth="1"/>
  </cols>
  <sheetData>
    <row r="1" spans="1:10" ht="18.75" x14ac:dyDescent="0.3">
      <c r="A1" s="64" t="s">
        <v>47</v>
      </c>
      <c r="B1" s="65"/>
      <c r="C1" s="66"/>
      <c r="E1" s="4" t="s">
        <v>0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A2" s="52" t="s">
        <v>41</v>
      </c>
      <c r="B2" s="50">
        <v>1000000</v>
      </c>
      <c r="C2" s="53"/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</row>
    <row r="3" spans="1:10" x14ac:dyDescent="0.25">
      <c r="A3" s="44" t="s">
        <v>42</v>
      </c>
      <c r="B3" s="62">
        <v>0.05</v>
      </c>
      <c r="C3" s="53"/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</row>
    <row r="4" spans="1:10" x14ac:dyDescent="0.25">
      <c r="A4" s="44" t="s">
        <v>43</v>
      </c>
      <c r="B4" s="40">
        <v>10</v>
      </c>
      <c r="C4" s="53"/>
      <c r="E4" s="51">
        <f>+B5</f>
        <v>44197</v>
      </c>
      <c r="F4" s="24"/>
      <c r="G4" s="24"/>
      <c r="H4" s="26"/>
      <c r="I4" s="24"/>
      <c r="J4" s="26">
        <f>+B2</f>
        <v>1000000</v>
      </c>
    </row>
    <row r="5" spans="1:10" x14ac:dyDescent="0.25">
      <c r="A5" s="49" t="s">
        <v>44</v>
      </c>
      <c r="B5" s="41">
        <v>44197</v>
      </c>
      <c r="C5" s="53"/>
      <c r="E5" s="42">
        <f>+E4+$C$6</f>
        <v>44288.3125</v>
      </c>
      <c r="F5" s="43">
        <f>IF($B$10=1,'ΕΝΙΑΙΟ &amp; BALLON &amp; GRACE'!D5,IF($B$10=2,'ΠΡ. ή ΓΑΛ. ή ΤΟΚΟΧΡ &amp;BALLON&amp;GR'!C5,IF($B$10=3,'ΧΡΕΩΛΥΤΙΚΟ &amp; BALLON &amp; GRACE'!C5)))</f>
        <v>12500</v>
      </c>
      <c r="G5" s="43">
        <f>IF($B$10=1,'ΕΝΙΑΙΟ &amp; BALLON &amp; GRACE'!E5,IF($B$10=2,'ΠΡ. ή ΓΑΛ. ή ΤΟΚΟΧΡ &amp;BALLON&amp;GR'!D5,IF($B$10=3,'ΧΡΕΩΛΥΤΙΚΟ &amp; BALLON &amp; GRACE'!D5)))</f>
        <v>0</v>
      </c>
      <c r="H5" s="43">
        <f>IF($B$10=1,'ΕΝΙΑΙΟ &amp; BALLON &amp; GRACE'!F5,IF($B$10=2,'ΠΡ. ή ΓΑΛ. ή ΤΟΚΟΧΡ &amp;BALLON&amp;GR'!E5,IF($B$10=3,'ΧΡΕΩΛΥΤΙΚΟ &amp; BALLON &amp; GRACE'!E5)))</f>
        <v>0</v>
      </c>
      <c r="I5" s="43">
        <f>IF($B$10=1,'ΕΝΙΑΙΟ &amp; BALLON &amp; GRACE'!G5,IF($B$10=2,'ΠΡ. ή ΓΑΛ. ή ΤΟΚΟΧΡ &amp;BALLON&amp;GR'!F5,IF($B$10=3,'ΧΡΕΩΛΥΤΙΚΟ &amp; BALLON &amp; GRACE'!F5)))</f>
        <v>0</v>
      </c>
      <c r="J5" s="43">
        <f>IF($B$10=1,'ΕΝΙΑΙΟ &amp; BALLON &amp; GRACE'!H5,IF($B$10=2,'ΠΡ. ή ΓΑΛ. ή ΤΟΚΟΧΡ &amp;BALLON&amp;GR'!G5,IF($B$10=3,'ΧΡΕΩΛΥΤΙΚΟ &amp; BALLON &amp; GRACE'!G5)))</f>
        <v>1012500</v>
      </c>
    </row>
    <row r="6" spans="1:10" x14ac:dyDescent="0.25">
      <c r="A6" s="49" t="s">
        <v>45</v>
      </c>
      <c r="B6" s="40">
        <v>4</v>
      </c>
      <c r="C6" s="45">
        <f>365.25/B6</f>
        <v>91.3125</v>
      </c>
      <c r="E6" s="42">
        <f t="shared" ref="E6:E69" si="0">+E5+$C$6</f>
        <v>44379.625</v>
      </c>
      <c r="F6" s="43">
        <f>IF($B$10=1,'ΕΝΙΑΙΟ &amp; BALLON &amp; GRACE'!D6,IF($B$10=2,'ΠΡ. ή ΓΑΛ. ή ΤΟΚΟΧΡ &amp;BALLON&amp;GR'!C6,IF($B$10=3,'ΧΡΕΩΛΥΤΙΚΟ &amp; BALLON &amp; GRACE'!C6)))</f>
        <v>12656.25</v>
      </c>
      <c r="G6" s="43">
        <f>IF($B$10=1,'ΕΝΙΑΙΟ &amp; BALLON &amp; GRACE'!E6,IF($B$10=2,'ΠΡ. ή ΓΑΛ. ή ΤΟΚΟΧΡ &amp;BALLON&amp;GR'!D6,IF($B$10=3,'ΧΡΕΩΛΥΤΙΚΟ &amp; BALLON &amp; GRACE'!D6)))</f>
        <v>0</v>
      </c>
      <c r="H6" s="43">
        <f>IF($B$10=1,'ΕΝΙΑΙΟ &amp; BALLON &amp; GRACE'!F6,IF($B$10=2,'ΠΡ. ή ΓΑΛ. ή ΤΟΚΟΧΡ &amp;BALLON&amp;GR'!E6,IF($B$10=3,'ΧΡΕΩΛΥΤΙΚΟ &amp; BALLON &amp; GRACE'!E6)))</f>
        <v>0</v>
      </c>
      <c r="I6" s="43">
        <f>IF($B$10=1,'ΕΝΙΑΙΟ &amp; BALLON &amp; GRACE'!G6,IF($B$10=2,'ΠΡ. ή ΓΑΛ. ή ΤΟΚΟΧΡ &amp;BALLON&amp;GR'!F6,IF($B$10=3,'ΧΡΕΩΛΥΤΙΚΟ &amp; BALLON &amp; GRACE'!F6)))</f>
        <v>0</v>
      </c>
      <c r="J6" s="43">
        <f>IF($B$10=1,'ΕΝΙΑΙΟ &amp; BALLON &amp; GRACE'!H6,IF($B$10=2,'ΠΡ. ή ΓΑΛ. ή ΤΟΚΟΧΡ &amp;BALLON&amp;GR'!G6,IF($B$10=3,'ΧΡΕΩΛΥΤΙΚΟ &amp; BALLON &amp; GRACE'!G6)))</f>
        <v>1025156.25</v>
      </c>
    </row>
    <row r="7" spans="1:10" x14ac:dyDescent="0.25">
      <c r="A7" s="46" t="s">
        <v>48</v>
      </c>
      <c r="B7" s="40">
        <v>2</v>
      </c>
      <c r="C7" s="45">
        <f>+B7*B6*C6</f>
        <v>730.5</v>
      </c>
      <c r="E7" s="42">
        <f t="shared" si="0"/>
        <v>44470.9375</v>
      </c>
      <c r="F7" s="43">
        <f>IF($B$10=1,'ΕΝΙΑΙΟ &amp; BALLON &amp; GRACE'!D7,IF($B$10=2,'ΠΡ. ή ΓΑΛ. ή ΤΟΚΟΧΡ &amp;BALLON&amp;GR'!C7,IF($B$10=3,'ΧΡΕΩΛΥΤΙΚΟ &amp; BALLON &amp; GRACE'!C7)))</f>
        <v>12814.453125</v>
      </c>
      <c r="G7" s="43">
        <f>IF($B$10=1,'ΕΝΙΑΙΟ &amp; BALLON &amp; GRACE'!E7,IF($B$10=2,'ΠΡ. ή ΓΑΛ. ή ΤΟΚΟΧΡ &amp;BALLON&amp;GR'!D7,IF($B$10=3,'ΧΡΕΩΛΥΤΙΚΟ &amp; BALLON &amp; GRACE'!D7)))</f>
        <v>0</v>
      </c>
      <c r="H7" s="43">
        <f>IF($B$10=1,'ΕΝΙΑΙΟ &amp; BALLON &amp; GRACE'!F7,IF($B$10=2,'ΠΡ. ή ΓΑΛ. ή ΤΟΚΟΧΡ &amp;BALLON&amp;GR'!E7,IF($B$10=3,'ΧΡΕΩΛΥΤΙΚΟ &amp; BALLON &amp; GRACE'!E7)))</f>
        <v>0</v>
      </c>
      <c r="I7" s="43">
        <f>IF($B$10=1,'ΕΝΙΑΙΟ &amp; BALLON &amp; GRACE'!G7,IF($B$10=2,'ΠΡ. ή ΓΑΛ. ή ΤΟΚΟΧΡ &amp;BALLON&amp;GR'!F7,IF($B$10=3,'ΧΡΕΩΛΥΤΙΚΟ &amp; BALLON &amp; GRACE'!F7)))</f>
        <v>0</v>
      </c>
      <c r="J7" s="43">
        <f>IF($B$10=1,'ΕΝΙΑΙΟ &amp; BALLON &amp; GRACE'!H7,IF($B$10=2,'ΠΡ. ή ΓΑΛ. ή ΤΟΚΟΧΡ &amp;BALLON&amp;GR'!G7,IF($B$10=3,'ΧΡΕΩΛΥΤΙΚΟ &amp; BALLON &amp; GRACE'!G7)))</f>
        <v>1037970.703125</v>
      </c>
    </row>
    <row r="8" spans="1:10" x14ac:dyDescent="0.25">
      <c r="A8" s="46" t="s">
        <v>50</v>
      </c>
      <c r="B8" s="23" t="s">
        <v>46</v>
      </c>
      <c r="C8" s="47">
        <v>0.5</v>
      </c>
      <c r="E8" s="42">
        <f t="shared" si="0"/>
        <v>44562.25</v>
      </c>
      <c r="F8" s="43">
        <f>IF($B$10=1,'ΕΝΙΑΙΟ &amp; BALLON &amp; GRACE'!D8,IF($B$10=2,'ΠΡ. ή ΓΑΛ. ή ΤΟΚΟΧΡ &amp;BALLON&amp;GR'!C8,IF($B$10=3,'ΧΡΕΩΛΥΤΙΚΟ &amp; BALLON &amp; GRACE'!C8)))</f>
        <v>12974.6337890625</v>
      </c>
      <c r="G8" s="43">
        <f>IF($B$10=1,'ΕΝΙΑΙΟ &amp; BALLON &amp; GRACE'!E8,IF($B$10=2,'ΠΡ. ή ΓΑΛ. ή ΤΟΚΟΧΡ &amp;BALLON&amp;GR'!D8,IF($B$10=3,'ΧΡΕΩΛΥΤΙΚΟ &amp; BALLON &amp; GRACE'!D8)))</f>
        <v>0</v>
      </c>
      <c r="H8" s="43">
        <f>IF($B$10=1,'ΕΝΙΑΙΟ &amp; BALLON &amp; GRACE'!F8,IF($B$10=2,'ΠΡ. ή ΓΑΛ. ή ΤΟΚΟΧΡ &amp;BALLON&amp;GR'!E8,IF($B$10=3,'ΧΡΕΩΛΥΤΙΚΟ &amp; BALLON &amp; GRACE'!E8)))</f>
        <v>0</v>
      </c>
      <c r="I8" s="43">
        <f>IF($B$10=1,'ΕΝΙΑΙΟ &amp; BALLON &amp; GRACE'!G8,IF($B$10=2,'ΠΡ. ή ΓΑΛ. ή ΤΟΚΟΧΡ &amp;BALLON&amp;GR'!F8,IF($B$10=3,'ΧΡΕΩΛΥΤΙΚΟ &amp; BALLON &amp; GRACE'!F8)))</f>
        <v>0</v>
      </c>
      <c r="J8" s="43">
        <f>IF($B$10=1,'ΕΝΙΑΙΟ &amp; BALLON &amp; GRACE'!H8,IF($B$10=2,'ΠΡ. ή ΓΑΛ. ή ΤΟΚΟΧΡ &amp;BALLON&amp;GR'!G8,IF($B$10=3,'ΧΡΕΩΛΥΤΙΚΟ &amp; BALLON &amp; GRACE'!G8)))</f>
        <v>1050945.3369140625</v>
      </c>
    </row>
    <row r="9" spans="1:10" x14ac:dyDescent="0.25">
      <c r="A9" s="46"/>
      <c r="B9" s="23" t="s">
        <v>33</v>
      </c>
      <c r="C9" s="48">
        <f>+C8*B2</f>
        <v>500000</v>
      </c>
      <c r="E9" s="42">
        <f t="shared" si="0"/>
        <v>44653.5625</v>
      </c>
      <c r="F9" s="43">
        <f>IF($B$10=1,'ΕΝΙΑΙΟ &amp; BALLON &amp; GRACE'!D9,IF($B$10=2,'ΠΡ. ή ΓΑΛ. ή ΤΟΚΟΧΡ &amp;BALLON&amp;GR'!C9,IF($B$10=3,'ΧΡΕΩΛΥΤΙΚΟ &amp; BALLON &amp; GRACE'!C9)))</f>
        <v>13136.816711425781</v>
      </c>
      <c r="G9" s="43">
        <f>IF($B$10=1,'ΕΝΙΑΙΟ &amp; BALLON &amp; GRACE'!E9,IF($B$10=2,'ΠΡ. ή ΓΑΛ. ή ΤΟΚΟΧΡ &amp;BALLON&amp;GR'!D9,IF($B$10=3,'ΧΡΕΩΛΥΤΙΚΟ &amp; BALLON &amp; GRACE'!D9)))</f>
        <v>0</v>
      </c>
      <c r="H9" s="43">
        <f>IF($B$10=1,'ΕΝΙΑΙΟ &amp; BALLON &amp; GRACE'!F9,IF($B$10=2,'ΠΡ. ή ΓΑΛ. ή ΤΟΚΟΧΡ &amp;BALLON&amp;GR'!E9,IF($B$10=3,'ΧΡΕΩΛΥΤΙΚΟ &amp; BALLON &amp; GRACE'!E9)))</f>
        <v>0</v>
      </c>
      <c r="I9" s="43">
        <f>IF($B$10=1,'ΕΝΙΑΙΟ &amp; BALLON &amp; GRACE'!G9,IF($B$10=2,'ΠΡ. ή ΓΑΛ. ή ΤΟΚΟΧΡ &amp;BALLON&amp;GR'!F9,IF($B$10=3,'ΧΡΕΩΛΥΤΙΚΟ &amp; BALLON &amp; GRACE'!F9)))</f>
        <v>0</v>
      </c>
      <c r="J9" s="43">
        <f>IF($B$10=1,'ΕΝΙΑΙΟ &amp; BALLON &amp; GRACE'!H9,IF($B$10=2,'ΠΡ. ή ΓΑΛ. ή ΤΟΚΟΧΡ &amp;BALLON&amp;GR'!G9,IF($B$10=3,'ΧΡΕΩΛΥΤΙΚΟ &amp; BALLON &amp; GRACE'!G9)))</f>
        <v>1064082.1536254883</v>
      </c>
    </row>
    <row r="10" spans="1:10" ht="15.75" thickBot="1" x14ac:dyDescent="0.3">
      <c r="A10" s="54" t="s">
        <v>49</v>
      </c>
      <c r="B10" s="73">
        <v>1</v>
      </c>
      <c r="C10" s="74"/>
      <c r="E10" s="42">
        <f t="shared" si="0"/>
        <v>44744.875</v>
      </c>
      <c r="F10" s="43">
        <f>IF($B$10=1,'ΕΝΙΑΙΟ &amp; BALLON &amp; GRACE'!D10,IF($B$10=2,'ΠΡ. ή ΓΑΛ. ή ΤΟΚΟΧΡ &amp;BALLON&amp;GR'!C10,IF($B$10=3,'ΧΡΕΩΛΥΤΙΚΟ &amp; BALLON &amp; GRACE'!C10)))</f>
        <v>13301.026920318604</v>
      </c>
      <c r="G10" s="43">
        <f>IF($B$10=1,'ΕΝΙΑΙΟ &amp; BALLON &amp; GRACE'!E10,IF($B$10=2,'ΠΡ. ή ΓΑΛ. ή ΤΟΚΟΧΡ &amp;BALLON&amp;GR'!D10,IF($B$10=3,'ΧΡΕΩΛΥΤΙΚΟ &amp; BALLON &amp; GRACE'!D10)))</f>
        <v>0</v>
      </c>
      <c r="H10" s="43">
        <f>IF($B$10=1,'ΕΝΙΑΙΟ &amp; BALLON &amp; GRACE'!F10,IF($B$10=2,'ΠΡ. ή ΓΑΛ. ή ΤΟΚΟΧΡ &amp;BALLON&amp;GR'!E10,IF($B$10=3,'ΧΡΕΩΛΥΤΙΚΟ &amp; BALLON &amp; GRACE'!E10)))</f>
        <v>0</v>
      </c>
      <c r="I10" s="43">
        <f>IF($B$10=1,'ΕΝΙΑΙΟ &amp; BALLON &amp; GRACE'!G10,IF($B$10=2,'ΠΡ. ή ΓΑΛ. ή ΤΟΚΟΧΡ &amp;BALLON&amp;GR'!F10,IF($B$10=3,'ΧΡΕΩΛΥΤΙΚΟ &amp; BALLON &amp; GRACE'!F10)))</f>
        <v>0</v>
      </c>
      <c r="J10" s="43">
        <f>IF($B$10=1,'ΕΝΙΑΙΟ &amp; BALLON &amp; GRACE'!H10,IF($B$10=2,'ΠΡ. ή ΓΑΛ. ή ΤΟΚΟΧΡ &amp;BALLON&amp;GR'!G10,IF($B$10=3,'ΧΡΕΩΛΥΤΙΚΟ &amp; BALLON &amp; GRACE'!G10)))</f>
        <v>1077383.1805458069</v>
      </c>
    </row>
    <row r="11" spans="1:10" ht="15.75" thickTop="1" x14ac:dyDescent="0.25">
      <c r="A11" s="56" t="s">
        <v>34</v>
      </c>
      <c r="B11" s="71">
        <v>1</v>
      </c>
      <c r="C11" s="72"/>
      <c r="E11" s="42">
        <f t="shared" si="0"/>
        <v>44836.1875</v>
      </c>
      <c r="F11" s="43">
        <f>IF($B$10=1,'ΕΝΙΑΙΟ &amp; BALLON &amp; GRACE'!D11,IF($B$10=2,'ΠΡ. ή ΓΑΛ. ή ΤΟΚΟΧΡ &amp;BALLON&amp;GR'!C11,IF($B$10=3,'ΧΡΕΩΛΥΤΙΚΟ &amp; BALLON &amp; GRACE'!C11)))</f>
        <v>13467.289756822587</v>
      </c>
      <c r="G11" s="43">
        <f>IF($B$10=1,'ΕΝΙΑΙΟ &amp; BALLON &amp; GRACE'!E11,IF($B$10=2,'ΠΡ. ή ΓΑΛ. ή ΤΟΚΟΧΡ &amp;BALLON&amp;GR'!D11,IF($B$10=3,'ΧΡΕΩΛΥΤΙΚΟ &amp; BALLON &amp; GRACE'!D11)))</f>
        <v>0</v>
      </c>
      <c r="H11" s="43">
        <f>IF($B$10=1,'ΕΝΙΑΙΟ &amp; BALLON &amp; GRACE'!F11,IF($B$10=2,'ΠΡ. ή ΓΑΛ. ή ΤΟΚΟΧΡ &amp;BALLON&amp;GR'!E11,IF($B$10=3,'ΧΡΕΩΛΥΤΙΚΟ &amp; BALLON &amp; GRACE'!E11)))</f>
        <v>0</v>
      </c>
      <c r="I11" s="43">
        <f>IF($B$10=1,'ΕΝΙΑΙΟ &amp; BALLON &amp; GRACE'!G11,IF($B$10=2,'ΠΡ. ή ΓΑΛ. ή ΤΟΚΟΧΡ &amp;BALLON&amp;GR'!F11,IF($B$10=3,'ΧΡΕΩΛΥΤΙΚΟ &amp; BALLON &amp; GRACE'!F11)))</f>
        <v>0</v>
      </c>
      <c r="J11" s="43">
        <f>IF($B$10=1,'ΕΝΙΑΙΟ &amp; BALLON &amp; GRACE'!H11,IF($B$10=2,'ΠΡ. ή ΓΑΛ. ή ΤΟΚΟΧΡ &amp;BALLON&amp;GR'!G11,IF($B$10=3,'ΧΡΕΩΛΥΤΙΚΟ &amp; BALLON &amp; GRACE'!G11)))</f>
        <v>1090850.4703026295</v>
      </c>
    </row>
    <row r="12" spans="1:10" x14ac:dyDescent="0.25">
      <c r="A12" s="57" t="s">
        <v>35</v>
      </c>
      <c r="B12" s="67">
        <v>2</v>
      </c>
      <c r="C12" s="68"/>
      <c r="E12" s="42">
        <f t="shared" si="0"/>
        <v>44927.5</v>
      </c>
      <c r="F12" s="43">
        <f>IF($B$10=1,'ΕΝΙΑΙΟ &amp; BALLON &amp; GRACE'!D12,IF($B$10=2,'ΠΡ. ή ΓΑΛ. ή ΤΟΚΟΧΡ &amp;BALLON&amp;GR'!C12,IF($B$10=3,'ΧΡΕΩΛΥΤΙΚΟ &amp; BALLON &amp; GRACE'!C12)))</f>
        <v>13635.630878782869</v>
      </c>
      <c r="G12" s="43">
        <f>IF($B$10=1,'ΕΝΙΑΙΟ &amp; BALLON &amp; GRACE'!E12,IF($B$10=2,'ΠΡ. ή ΓΑΛ. ή ΤΟΚΟΧΡ &amp;BALLON&amp;GR'!D12,IF($B$10=3,'ΧΡΕΩΛΥΤΙΚΟ &amp; BALLON &amp; GRACE'!D12)))</f>
        <v>0</v>
      </c>
      <c r="H12" s="43">
        <f>IF($B$10=1,'ΕΝΙΑΙΟ &amp; BALLON &amp; GRACE'!F12,IF($B$10=2,'ΠΡ. ή ΓΑΛ. ή ΤΟΚΟΧΡ &amp;BALLON&amp;GR'!E12,IF($B$10=3,'ΧΡΕΩΛΥΤΙΚΟ &amp; BALLON &amp; GRACE'!E12)))</f>
        <v>13635.630878782869</v>
      </c>
      <c r="I12" s="43">
        <f>IF($B$10=1,'ΕΝΙΑΙΟ &amp; BALLON &amp; GRACE'!G12,IF($B$10=2,'ΠΡ. ή ΓΑΛ. ή ΤΟΚΟΧΡ &amp;BALLON&amp;GR'!F12,IF($B$10=3,'ΧΡΕΩΛΥΤΙΚΟ &amp; BALLON &amp; GRACE'!F12)))</f>
        <v>0</v>
      </c>
      <c r="J12" s="43">
        <f>IF($B$10=1,'ΕΝΙΑΙΟ &amp; BALLON &amp; GRACE'!H12,IF($B$10=2,'ΠΡ. ή ΓΑΛ. ή ΤΟΚΟΧΡ &amp;BALLON&amp;GR'!G12,IF($B$10=3,'ΧΡΕΩΛΥΤΙΚΟ &amp; BALLON &amp; GRACE'!G12)))</f>
        <v>1090850.4703026295</v>
      </c>
    </row>
    <row r="13" spans="1:10" ht="15.75" thickBot="1" x14ac:dyDescent="0.3">
      <c r="A13" s="55" t="s">
        <v>36</v>
      </c>
      <c r="B13" s="69">
        <v>3</v>
      </c>
      <c r="C13" s="70"/>
      <c r="E13" s="42">
        <f t="shared" si="0"/>
        <v>45018.8125</v>
      </c>
      <c r="F13" s="43">
        <f>IF($B$10=1,'ΕΝΙΑΙΟ &amp; BALLON &amp; GRACE'!D13,IF($B$10=2,'ΠΡ. ή ΓΑΛ. ή ΤΟΚΟΧΡ &amp;BALLON&amp;GR'!C13,IF($B$10=3,'ΧΡΕΩΛΥΤΙΚΟ &amp; BALLON &amp; GRACE'!C13)))</f>
        <v>13635.630878782869</v>
      </c>
      <c r="G13" s="43">
        <f>IF($B$10=1,'ΕΝΙΑΙΟ &amp; BALLON &amp; GRACE'!E13,IF($B$10=2,'ΠΡ. ή ΓΑΛ. ή ΤΟΚΟΧΡ &amp;BALLON&amp;GR'!D13,IF($B$10=3,'ΧΡΕΩΛΥΤΙΚΟ &amp; BALLON &amp; GRACE'!D13)))</f>
        <v>0</v>
      </c>
      <c r="H13" s="43">
        <f>IF($B$10=1,'ΕΝΙΑΙΟ &amp; BALLON &amp; GRACE'!F13,IF($B$10=2,'ΠΡ. ή ΓΑΛ. ή ΤΟΚΟΧΡ &amp;BALLON&amp;GR'!E13,IF($B$10=3,'ΧΡΕΩΛΥΤΙΚΟ &amp; BALLON &amp; GRACE'!E13)))</f>
        <v>13635.630878782869</v>
      </c>
      <c r="I13" s="43">
        <f>IF($B$10=1,'ΕΝΙΑΙΟ &amp; BALLON &amp; GRACE'!G13,IF($B$10=2,'ΠΡ. ή ΓΑΛ. ή ΤΟΚΟΧΡ &amp;BALLON&amp;GR'!F13,IF($B$10=3,'ΧΡΕΩΛΥΤΙΚΟ &amp; BALLON &amp; GRACE'!F13)))</f>
        <v>0</v>
      </c>
      <c r="J13" s="43">
        <f>IF($B$10=1,'ΕΝΙΑΙΟ &amp; BALLON &amp; GRACE'!H13,IF($B$10=2,'ΠΡ. ή ΓΑΛ. ή ΤΟΚΟΧΡ &amp;BALLON&amp;GR'!G13,IF($B$10=3,'ΧΡΕΩΛΥΤΙΚΟ &amp; BALLON &amp; GRACE'!G13)))</f>
        <v>1090850.4703026295</v>
      </c>
    </row>
    <row r="14" spans="1:10" x14ac:dyDescent="0.25">
      <c r="E14" s="42">
        <f t="shared" si="0"/>
        <v>45110.125</v>
      </c>
      <c r="F14" s="43">
        <f>IF($B$10=1,'ΕΝΙΑΙΟ &amp; BALLON &amp; GRACE'!D14,IF($B$10=2,'ΠΡ. ή ΓΑΛ. ή ΤΟΚΟΧΡ &amp;BALLON&amp;GR'!C14,IF($B$10=3,'ΧΡΕΩΛΥΤΙΚΟ &amp; BALLON &amp; GRACE'!C14)))</f>
        <v>13635.630878782869</v>
      </c>
      <c r="G14" s="43">
        <f>IF($B$10=1,'ΕΝΙΑΙΟ &amp; BALLON &amp; GRACE'!E14,IF($B$10=2,'ΠΡ. ή ΓΑΛ. ή ΤΟΚΟΧΡ &amp;BALLON&amp;GR'!D14,IF($B$10=3,'ΧΡΕΩΛΥΤΙΚΟ &amp; BALLON &amp; GRACE'!D14)))</f>
        <v>0</v>
      </c>
      <c r="H14" s="43">
        <f>IF($B$10=1,'ΕΝΙΑΙΟ &amp; BALLON &amp; GRACE'!F14,IF($B$10=2,'ΠΡ. ή ΓΑΛ. ή ΤΟΚΟΧΡ &amp;BALLON&amp;GR'!E14,IF($B$10=3,'ΧΡΕΩΛΥΤΙΚΟ &amp; BALLON &amp; GRACE'!E14)))</f>
        <v>13635.630878782869</v>
      </c>
      <c r="I14" s="43">
        <f>IF($B$10=1,'ΕΝΙΑΙΟ &amp; BALLON &amp; GRACE'!G14,IF($B$10=2,'ΠΡ. ή ΓΑΛ. ή ΤΟΚΟΧΡ &amp;BALLON&amp;GR'!F14,IF($B$10=3,'ΧΡΕΩΛΥΤΙΚΟ &amp; BALLON &amp; GRACE'!F14)))</f>
        <v>0</v>
      </c>
      <c r="J14" s="43">
        <f>IF($B$10=1,'ΕΝΙΑΙΟ &amp; BALLON &amp; GRACE'!H14,IF($B$10=2,'ΠΡ. ή ΓΑΛ. ή ΤΟΚΟΧΡ &amp;BALLON&amp;GR'!G14,IF($B$10=3,'ΧΡΕΩΛΥΤΙΚΟ &amp; BALLON &amp; GRACE'!G14)))</f>
        <v>1090850.4703026295</v>
      </c>
    </row>
    <row r="15" spans="1:10" ht="15" customHeight="1" x14ac:dyDescent="0.25">
      <c r="A15" s="75" t="s">
        <v>54</v>
      </c>
      <c r="B15" s="75"/>
      <c r="C15" s="75"/>
      <c r="E15" s="42">
        <f t="shared" si="0"/>
        <v>45201.4375</v>
      </c>
      <c r="F15" s="43">
        <f>IF($B$10=1,'ΕΝΙΑΙΟ &amp; BALLON &amp; GRACE'!D15,IF($B$10=2,'ΠΡ. ή ΓΑΛ. ή ΤΟΚΟΧΡ &amp;BALLON&amp;GR'!C15,IF($B$10=3,'ΧΡΕΩΛΥΤΙΚΟ &amp; BALLON &amp; GRACE'!C15)))</f>
        <v>13635.630878782869</v>
      </c>
      <c r="G15" s="43">
        <f>IF($B$10=1,'ΕΝΙΑΙΟ &amp; BALLON &amp; GRACE'!E15,IF($B$10=2,'ΠΡ. ή ΓΑΛ. ή ΤΟΚΟΧΡ &amp;BALLON&amp;GR'!D15,IF($B$10=3,'ΧΡΕΩΛΥΤΙΚΟ &amp; BALLON &amp; GRACE'!D15)))</f>
        <v>0</v>
      </c>
      <c r="H15" s="43">
        <f>IF($B$10=1,'ΕΝΙΑΙΟ &amp; BALLON &amp; GRACE'!F15,IF($B$10=2,'ΠΡ. ή ΓΑΛ. ή ΤΟΚΟΧΡ &amp;BALLON&amp;GR'!E15,IF($B$10=3,'ΧΡΕΩΛΥΤΙΚΟ &amp; BALLON &amp; GRACE'!E15)))</f>
        <v>13635.630878782869</v>
      </c>
      <c r="I15" s="43">
        <f>IF($B$10=1,'ΕΝΙΑΙΟ &amp; BALLON &amp; GRACE'!G15,IF($B$10=2,'ΠΡ. ή ΓΑΛ. ή ΤΟΚΟΧΡ &amp;BALLON&amp;GR'!F15,IF($B$10=3,'ΧΡΕΩΛΥΤΙΚΟ &amp; BALLON &amp; GRACE'!F15)))</f>
        <v>0</v>
      </c>
      <c r="J15" s="43">
        <f>IF($B$10=1,'ΕΝΙΑΙΟ &amp; BALLON &amp; GRACE'!H15,IF($B$10=2,'ΠΡ. ή ΓΑΛ. ή ΤΟΚΟΧΡ &amp;BALLON&amp;GR'!G15,IF($B$10=3,'ΧΡΕΩΛΥΤΙΚΟ &amp; BALLON &amp; GRACE'!G15)))</f>
        <v>1090850.4703026295</v>
      </c>
    </row>
    <row r="16" spans="1:10" x14ac:dyDescent="0.25">
      <c r="A16" s="75"/>
      <c r="B16" s="75"/>
      <c r="C16" s="75"/>
      <c r="E16" s="42">
        <f t="shared" si="0"/>
        <v>45292.75</v>
      </c>
      <c r="F16" s="43">
        <f>IF($B$10=1,'ΕΝΙΑΙΟ &amp; BALLON &amp; GRACE'!D16,IF($B$10=2,'ΠΡ. ή ΓΑΛ. ή ΤΟΚΟΧΡ &amp;BALLON&amp;GR'!C16,IF($B$10=3,'ΧΡΕΩΛΥΤΙΚΟ &amp; BALLON &amp; GRACE'!C16)))</f>
        <v>13635.630878782869</v>
      </c>
      <c r="G16" s="43">
        <f>IF($B$10=1,'ΕΝΙΑΙΟ &amp; BALLON &amp; GRACE'!E16,IF($B$10=2,'ΠΡ. ή ΓΑΛ. ή ΤΟΚΟΧΡ &amp;BALLON&amp;GR'!D16,IF($B$10=3,'ΧΡΕΩΛΥΤΙΚΟ &amp; BALLON &amp; GRACE'!D16)))</f>
        <v>0</v>
      </c>
      <c r="H16" s="43">
        <f>IF($B$10=1,'ΕΝΙΑΙΟ &amp; BALLON &amp; GRACE'!F16,IF($B$10=2,'ΠΡ. ή ΓΑΛ. ή ΤΟΚΟΧΡ &amp;BALLON&amp;GR'!E16,IF($B$10=3,'ΧΡΕΩΛΥΤΙΚΟ &amp; BALLON &amp; GRACE'!E16)))</f>
        <v>13635.630878782869</v>
      </c>
      <c r="I16" s="43">
        <f>IF($B$10=1,'ΕΝΙΑΙΟ &amp; BALLON &amp; GRACE'!G16,IF($B$10=2,'ΠΡ. ή ΓΑΛ. ή ΤΟΚΟΧΡ &amp;BALLON&amp;GR'!F16,IF($B$10=3,'ΧΡΕΩΛΥΤΙΚΟ &amp; BALLON &amp; GRACE'!F16)))</f>
        <v>0</v>
      </c>
      <c r="J16" s="43">
        <f>IF($B$10=1,'ΕΝΙΑΙΟ &amp; BALLON &amp; GRACE'!H16,IF($B$10=2,'ΠΡ. ή ΓΑΛ. ή ΤΟΚΟΧΡ &amp;BALLON&amp;GR'!G16,IF($B$10=3,'ΧΡΕΩΛΥΤΙΚΟ &amp; BALLON &amp; GRACE'!G16)))</f>
        <v>1090850.4703026295</v>
      </c>
    </row>
    <row r="17" spans="5:10" x14ac:dyDescent="0.25">
      <c r="E17" s="42">
        <f t="shared" si="0"/>
        <v>45384.0625</v>
      </c>
      <c r="F17" s="43">
        <f>IF($B$10=1,'ΕΝΙΑΙΟ &amp; BALLON &amp; GRACE'!D17,IF($B$10=2,'ΠΡ. ή ΓΑΛ. ή ΤΟΚΟΧΡ &amp;BALLON&amp;GR'!C17,IF($B$10=3,'ΧΡΕΩΛΥΤΙΚΟ &amp; BALLON &amp; GRACE'!C17)))</f>
        <v>13635.630878782869</v>
      </c>
      <c r="G17" s="43">
        <f>IF($B$10=1,'ΕΝΙΑΙΟ &amp; BALLON &amp; GRACE'!E17,IF($B$10=2,'ΠΡ. ή ΓΑΛ. ή ΤΟΚΟΧΡ &amp;BALLON&amp;GR'!D17,IF($B$10=3,'ΧΡΕΩΛΥΤΙΚΟ &amp; BALLON &amp; GRACE'!D17)))</f>
        <v>0</v>
      </c>
      <c r="H17" s="43">
        <f>IF($B$10=1,'ΕΝΙΑΙΟ &amp; BALLON &amp; GRACE'!F17,IF($B$10=2,'ΠΡ. ή ΓΑΛ. ή ΤΟΚΟΧΡ &amp;BALLON&amp;GR'!E17,IF($B$10=3,'ΧΡΕΩΛΥΤΙΚΟ &amp; BALLON &amp; GRACE'!E17)))</f>
        <v>13635.630878782869</v>
      </c>
      <c r="I17" s="43">
        <f>IF($B$10=1,'ΕΝΙΑΙΟ &amp; BALLON &amp; GRACE'!G17,IF($B$10=2,'ΠΡ. ή ΓΑΛ. ή ΤΟΚΟΧΡ &amp;BALLON&amp;GR'!F17,IF($B$10=3,'ΧΡΕΩΛΥΤΙΚΟ &amp; BALLON &amp; GRACE'!F17)))</f>
        <v>0</v>
      </c>
      <c r="J17" s="43">
        <f>IF($B$10=1,'ΕΝΙΑΙΟ &amp; BALLON &amp; GRACE'!H17,IF($B$10=2,'ΠΡ. ή ΓΑΛ. ή ΤΟΚΟΧΡ &amp;BALLON&amp;GR'!G17,IF($B$10=3,'ΧΡΕΩΛΥΤΙΚΟ &amp; BALLON &amp; GRACE'!G17)))</f>
        <v>1090850.4703026295</v>
      </c>
    </row>
    <row r="18" spans="5:10" x14ac:dyDescent="0.25">
      <c r="E18" s="42">
        <f t="shared" si="0"/>
        <v>45475.375</v>
      </c>
      <c r="F18" s="43">
        <f>IF($B$10=1,'ΕΝΙΑΙΟ &amp; BALLON &amp; GRACE'!D18,IF($B$10=2,'ΠΡ. ή ΓΑΛ. ή ΤΟΚΟΧΡ &amp;BALLON&amp;GR'!C18,IF($B$10=3,'ΧΡΕΩΛΥΤΙΚΟ &amp; BALLON &amp; GRACE'!C18)))</f>
        <v>13635.630878782869</v>
      </c>
      <c r="G18" s="43">
        <f>IF($B$10=1,'ΕΝΙΑΙΟ &amp; BALLON &amp; GRACE'!E18,IF($B$10=2,'ΠΡ. ή ΓΑΛ. ή ΤΟΚΟΧΡ &amp;BALLON&amp;GR'!D18,IF($B$10=3,'ΧΡΕΩΛΥΤΙΚΟ &amp; BALLON &amp; GRACE'!D18)))</f>
        <v>0</v>
      </c>
      <c r="H18" s="43">
        <f>IF($B$10=1,'ΕΝΙΑΙΟ &amp; BALLON &amp; GRACE'!F18,IF($B$10=2,'ΠΡ. ή ΓΑΛ. ή ΤΟΚΟΧΡ &amp;BALLON&amp;GR'!E18,IF($B$10=3,'ΧΡΕΩΛΥΤΙΚΟ &amp; BALLON &amp; GRACE'!E18)))</f>
        <v>13635.630878782869</v>
      </c>
      <c r="I18" s="43">
        <f>IF($B$10=1,'ΕΝΙΑΙΟ &amp; BALLON &amp; GRACE'!G18,IF($B$10=2,'ΠΡ. ή ΓΑΛ. ή ΤΟΚΟΧΡ &amp;BALLON&amp;GR'!F18,IF($B$10=3,'ΧΡΕΩΛΥΤΙΚΟ &amp; BALLON &amp; GRACE'!F18)))</f>
        <v>0</v>
      </c>
      <c r="J18" s="43">
        <f>IF($B$10=1,'ΕΝΙΑΙΟ &amp; BALLON &amp; GRACE'!H18,IF($B$10=2,'ΠΡ. ή ΓΑΛ. ή ΤΟΚΟΧΡ &amp;BALLON&amp;GR'!G18,IF($B$10=3,'ΧΡΕΩΛΥΤΙΚΟ &amp; BALLON &amp; GRACE'!G18)))</f>
        <v>1090850.4703026295</v>
      </c>
    </row>
    <row r="19" spans="5:10" x14ac:dyDescent="0.25">
      <c r="E19" s="42">
        <f t="shared" si="0"/>
        <v>45566.6875</v>
      </c>
      <c r="F19" s="43">
        <f>IF($B$10=1,'ΕΝΙΑΙΟ &amp; BALLON &amp; GRACE'!D19,IF($B$10=2,'ΠΡ. ή ΓΑΛ. ή ΤΟΚΟΧΡ &amp;BALLON&amp;GR'!C19,IF($B$10=3,'ΧΡΕΩΛΥΤΙΚΟ &amp; BALLON &amp; GRACE'!C19)))</f>
        <v>13635.630878782869</v>
      </c>
      <c r="G19" s="43">
        <f>IF($B$10=1,'ΕΝΙΑΙΟ &amp; BALLON &amp; GRACE'!E19,IF($B$10=2,'ΠΡ. ή ΓΑΛ. ή ΤΟΚΟΧΡ &amp;BALLON&amp;GR'!D19,IF($B$10=3,'ΧΡΕΩΛΥΤΙΚΟ &amp; BALLON &amp; GRACE'!D19)))</f>
        <v>0</v>
      </c>
      <c r="H19" s="43">
        <f>IF($B$10=1,'ΕΝΙΑΙΟ &amp; BALLON &amp; GRACE'!F19,IF($B$10=2,'ΠΡ. ή ΓΑΛ. ή ΤΟΚΟΧΡ &amp;BALLON&amp;GR'!E19,IF($B$10=3,'ΧΡΕΩΛΥΤΙΚΟ &amp; BALLON &amp; GRACE'!E19)))</f>
        <v>13635.630878782869</v>
      </c>
      <c r="I19" s="43">
        <f>IF($B$10=1,'ΕΝΙΑΙΟ &amp; BALLON &amp; GRACE'!G19,IF($B$10=2,'ΠΡ. ή ΓΑΛ. ή ΤΟΚΟΧΡ &amp;BALLON&amp;GR'!F19,IF($B$10=3,'ΧΡΕΩΛΥΤΙΚΟ &amp; BALLON &amp; GRACE'!F19)))</f>
        <v>0</v>
      </c>
      <c r="J19" s="43">
        <f>IF($B$10=1,'ΕΝΙΑΙΟ &amp; BALLON &amp; GRACE'!H19,IF($B$10=2,'ΠΡ. ή ΓΑΛ. ή ΤΟΚΟΧΡ &amp;BALLON&amp;GR'!G19,IF($B$10=3,'ΧΡΕΩΛΥΤΙΚΟ &amp; BALLON &amp; GRACE'!G19)))</f>
        <v>1090850.4703026295</v>
      </c>
    </row>
    <row r="20" spans="5:10" x14ac:dyDescent="0.25">
      <c r="E20" s="42">
        <f t="shared" si="0"/>
        <v>45658</v>
      </c>
      <c r="F20" s="43">
        <f>IF($B$10=1,'ΕΝΙΑΙΟ &amp; BALLON &amp; GRACE'!D20,IF($B$10=2,'ΠΡ. ή ΓΑΛ. ή ΤΟΚΟΧΡ &amp;BALLON&amp;GR'!C20,IF($B$10=3,'ΧΡΕΩΛΥΤΙΚΟ &amp; BALLON &amp; GRACE'!C20)))</f>
        <v>13635.630878782869</v>
      </c>
      <c r="G20" s="43">
        <f>IF($B$10=1,'ΕΝΙΑΙΟ &amp; BALLON &amp; GRACE'!E20,IF($B$10=2,'ΠΡ. ή ΓΑΛ. ή ΤΟΚΟΧΡ &amp;BALLON&amp;GR'!D20,IF($B$10=3,'ΧΡΕΩΛΥΤΙΚΟ &amp; BALLON &amp; GRACE'!D20)))</f>
        <v>0</v>
      </c>
      <c r="H20" s="43">
        <f>IF($B$10=1,'ΕΝΙΑΙΟ &amp; BALLON &amp; GRACE'!F20,IF($B$10=2,'ΠΡ. ή ΓΑΛ. ή ΤΟΚΟΧΡ &amp;BALLON&amp;GR'!E20,IF($B$10=3,'ΧΡΕΩΛΥΤΙΚΟ &amp; BALLON &amp; GRACE'!E20)))</f>
        <v>13635.630878782869</v>
      </c>
      <c r="I20" s="43">
        <f>IF($B$10=1,'ΕΝΙΑΙΟ &amp; BALLON &amp; GRACE'!G20,IF($B$10=2,'ΠΡ. ή ΓΑΛ. ή ΤΟΚΟΧΡ &amp;BALLON&amp;GR'!F20,IF($B$10=3,'ΧΡΕΩΛΥΤΙΚΟ &amp; BALLON &amp; GRACE'!F20)))</f>
        <v>0</v>
      </c>
      <c r="J20" s="43">
        <f>IF($B$10=1,'ΕΝΙΑΙΟ &amp; BALLON &amp; GRACE'!H20,IF($B$10=2,'ΠΡ. ή ΓΑΛ. ή ΤΟΚΟΧΡ &amp;BALLON&amp;GR'!G20,IF($B$10=3,'ΧΡΕΩΛΥΤΙΚΟ &amp; BALLON &amp; GRACE'!G20)))</f>
        <v>1090850.4703026295</v>
      </c>
    </row>
    <row r="21" spans="5:10" x14ac:dyDescent="0.25">
      <c r="E21" s="42">
        <f t="shared" si="0"/>
        <v>45749.3125</v>
      </c>
      <c r="F21" s="43">
        <f>IF($B$10=1,'ΕΝΙΑΙΟ &amp; BALLON &amp; GRACE'!D21,IF($B$10=2,'ΠΡ. ή ΓΑΛ. ή ΤΟΚΟΧΡ &amp;BALLON&amp;GR'!C21,IF($B$10=3,'ΧΡΕΩΛΥΤΙΚΟ &amp; BALLON &amp; GRACE'!C21)))</f>
        <v>13635.630878782869</v>
      </c>
      <c r="G21" s="43">
        <f>IF($B$10=1,'ΕΝΙΑΙΟ &amp; BALLON &amp; GRACE'!E21,IF($B$10=2,'ΠΡ. ή ΓΑΛ. ή ΤΟΚΟΧΡ &amp;BALLON&amp;GR'!D21,IF($B$10=3,'ΧΡΕΩΛΥΤΙΚΟ &amp; BALLON &amp; GRACE'!D21)))</f>
        <v>0</v>
      </c>
      <c r="H21" s="43">
        <f>IF($B$10=1,'ΕΝΙΑΙΟ &amp; BALLON &amp; GRACE'!F21,IF($B$10=2,'ΠΡ. ή ΓΑΛ. ή ΤΟΚΟΧΡ &amp;BALLON&amp;GR'!E21,IF($B$10=3,'ΧΡΕΩΛΥΤΙΚΟ &amp; BALLON &amp; GRACE'!E21)))</f>
        <v>13635.630878782869</v>
      </c>
      <c r="I21" s="43">
        <f>IF($B$10=1,'ΕΝΙΑΙΟ &amp; BALLON &amp; GRACE'!G21,IF($B$10=2,'ΠΡ. ή ΓΑΛ. ή ΤΟΚΟΧΡ &amp;BALLON&amp;GR'!F21,IF($B$10=3,'ΧΡΕΩΛΥΤΙΚΟ &amp; BALLON &amp; GRACE'!F21)))</f>
        <v>0</v>
      </c>
      <c r="J21" s="43">
        <f>IF($B$10=1,'ΕΝΙΑΙΟ &amp; BALLON &amp; GRACE'!H21,IF($B$10=2,'ΠΡ. ή ΓΑΛ. ή ΤΟΚΟΧΡ &amp;BALLON&amp;GR'!G21,IF($B$10=3,'ΧΡΕΩΛΥΤΙΚΟ &amp; BALLON &amp; GRACE'!G21)))</f>
        <v>1090850.4703026295</v>
      </c>
    </row>
    <row r="22" spans="5:10" x14ac:dyDescent="0.25">
      <c r="E22" s="42">
        <f t="shared" si="0"/>
        <v>45840.625</v>
      </c>
      <c r="F22" s="43">
        <f>IF($B$10=1,'ΕΝΙΑΙΟ &amp; BALLON &amp; GRACE'!D22,IF($B$10=2,'ΠΡ. ή ΓΑΛ. ή ΤΟΚΟΧΡ &amp;BALLON&amp;GR'!C22,IF($B$10=3,'ΧΡΕΩΛΥΤΙΚΟ &amp; BALLON &amp; GRACE'!C22)))</f>
        <v>13635.630878782869</v>
      </c>
      <c r="G22" s="43">
        <f>IF($B$10=1,'ΕΝΙΑΙΟ &amp; BALLON &amp; GRACE'!E22,IF($B$10=2,'ΠΡ. ή ΓΑΛ. ή ΤΟΚΟΧΡ &amp;BALLON&amp;GR'!D22,IF($B$10=3,'ΧΡΕΩΛΥΤΙΚΟ &amp; BALLON &amp; GRACE'!D22)))</f>
        <v>0</v>
      </c>
      <c r="H22" s="43">
        <f>IF($B$10=1,'ΕΝΙΑΙΟ &amp; BALLON &amp; GRACE'!F22,IF($B$10=2,'ΠΡ. ή ΓΑΛ. ή ΤΟΚΟΧΡ &amp;BALLON&amp;GR'!E22,IF($B$10=3,'ΧΡΕΩΛΥΤΙΚΟ &amp; BALLON &amp; GRACE'!E22)))</f>
        <v>13635.630878782869</v>
      </c>
      <c r="I22" s="43">
        <f>IF($B$10=1,'ΕΝΙΑΙΟ &amp; BALLON &amp; GRACE'!G22,IF($B$10=2,'ΠΡ. ή ΓΑΛ. ή ΤΟΚΟΧΡ &amp;BALLON&amp;GR'!F22,IF($B$10=3,'ΧΡΕΩΛΥΤΙΚΟ &amp; BALLON &amp; GRACE'!F22)))</f>
        <v>0</v>
      </c>
      <c r="J22" s="43">
        <f>IF($B$10=1,'ΕΝΙΑΙΟ &amp; BALLON &amp; GRACE'!H22,IF($B$10=2,'ΠΡ. ή ΓΑΛ. ή ΤΟΚΟΧΡ &amp;BALLON&amp;GR'!G22,IF($B$10=3,'ΧΡΕΩΛΥΤΙΚΟ &amp; BALLON &amp; GRACE'!G22)))</f>
        <v>1090850.4703026295</v>
      </c>
    </row>
    <row r="23" spans="5:10" x14ac:dyDescent="0.25">
      <c r="E23" s="42">
        <f t="shared" si="0"/>
        <v>45931.9375</v>
      </c>
      <c r="F23" s="43">
        <f>IF($B$10=1,'ΕΝΙΑΙΟ &amp; BALLON &amp; GRACE'!D23,IF($B$10=2,'ΠΡ. ή ΓΑΛ. ή ΤΟΚΟΧΡ &amp;BALLON&amp;GR'!C23,IF($B$10=3,'ΧΡΕΩΛΥΤΙΚΟ &amp; BALLON &amp; GRACE'!C23)))</f>
        <v>13635.630878782869</v>
      </c>
      <c r="G23" s="43">
        <f>IF($B$10=1,'ΕΝΙΑΙΟ &amp; BALLON &amp; GRACE'!E23,IF($B$10=2,'ΠΡ. ή ΓΑΛ. ή ΤΟΚΟΧΡ &amp;BALLON&amp;GR'!D23,IF($B$10=3,'ΧΡΕΩΛΥΤΙΚΟ &amp; BALLON &amp; GRACE'!D23)))</f>
        <v>0</v>
      </c>
      <c r="H23" s="43">
        <f>IF($B$10=1,'ΕΝΙΑΙΟ &amp; BALLON &amp; GRACE'!F23,IF($B$10=2,'ΠΡ. ή ΓΑΛ. ή ΤΟΚΟΧΡ &amp;BALLON&amp;GR'!E23,IF($B$10=3,'ΧΡΕΩΛΥΤΙΚΟ &amp; BALLON &amp; GRACE'!E23)))</f>
        <v>13635.630878782869</v>
      </c>
      <c r="I23" s="43">
        <f>IF($B$10=1,'ΕΝΙΑΙΟ &amp; BALLON &amp; GRACE'!G23,IF($B$10=2,'ΠΡ. ή ΓΑΛ. ή ΤΟΚΟΧΡ &amp;BALLON&amp;GR'!F23,IF($B$10=3,'ΧΡΕΩΛΥΤΙΚΟ &amp; BALLON &amp; GRACE'!F23)))</f>
        <v>0</v>
      </c>
      <c r="J23" s="43">
        <f>IF($B$10=1,'ΕΝΙΑΙΟ &amp; BALLON &amp; GRACE'!H23,IF($B$10=2,'ΠΡ. ή ΓΑΛ. ή ΤΟΚΟΧΡ &amp;BALLON&amp;GR'!G23,IF($B$10=3,'ΧΡΕΩΛΥΤΙΚΟ &amp; BALLON &amp; GRACE'!G23)))</f>
        <v>1090850.4703026295</v>
      </c>
    </row>
    <row r="24" spans="5:10" x14ac:dyDescent="0.25">
      <c r="E24" s="42">
        <f t="shared" si="0"/>
        <v>46023.25</v>
      </c>
      <c r="F24" s="43">
        <f>IF($B$10=1,'ΕΝΙΑΙΟ &amp; BALLON &amp; GRACE'!D24,IF($B$10=2,'ΠΡ. ή ΓΑΛ. ή ΤΟΚΟΧΡ &amp;BALLON&amp;GR'!C24,IF($B$10=3,'ΧΡΕΩΛΥΤΙΚΟ &amp; BALLON &amp; GRACE'!C24)))</f>
        <v>13635.630878782869</v>
      </c>
      <c r="G24" s="43">
        <f>IF($B$10=1,'ΕΝΙΑΙΟ &amp; BALLON &amp; GRACE'!E24,IF($B$10=2,'ΠΡ. ή ΓΑΛ. ή ΤΟΚΟΧΡ &amp;BALLON&amp;GR'!D24,IF($B$10=3,'ΧΡΕΩΛΥΤΙΚΟ &amp; BALLON &amp; GRACE'!D24)))</f>
        <v>0</v>
      </c>
      <c r="H24" s="43">
        <f>IF($B$10=1,'ΕΝΙΑΙΟ &amp; BALLON &amp; GRACE'!F24,IF($B$10=2,'ΠΡ. ή ΓΑΛ. ή ΤΟΚΟΧΡ &amp;BALLON&amp;GR'!E24,IF($B$10=3,'ΧΡΕΩΛΥΤΙΚΟ &amp; BALLON &amp; GRACE'!E24)))</f>
        <v>13635.630878782869</v>
      </c>
      <c r="I24" s="43">
        <f>IF($B$10=1,'ΕΝΙΑΙΟ &amp; BALLON &amp; GRACE'!G24,IF($B$10=2,'ΠΡ. ή ΓΑΛ. ή ΤΟΚΟΧΡ &amp;BALLON&amp;GR'!F24,IF($B$10=3,'ΧΡΕΩΛΥΤΙΚΟ &amp; BALLON &amp; GRACE'!F24)))</f>
        <v>0</v>
      </c>
      <c r="J24" s="43">
        <f>IF($B$10=1,'ΕΝΙΑΙΟ &amp; BALLON &amp; GRACE'!H24,IF($B$10=2,'ΠΡ. ή ΓΑΛ. ή ΤΟΚΟΧΡ &amp;BALLON&amp;GR'!G24,IF($B$10=3,'ΧΡΕΩΛΥΤΙΚΟ &amp; BALLON &amp; GRACE'!G24)))</f>
        <v>1090850.4703026295</v>
      </c>
    </row>
    <row r="25" spans="5:10" x14ac:dyDescent="0.25">
      <c r="E25" s="42">
        <f t="shared" si="0"/>
        <v>46114.5625</v>
      </c>
      <c r="F25" s="43">
        <f>IF($B$10=1,'ΕΝΙΑΙΟ &amp; BALLON &amp; GRACE'!D25,IF($B$10=2,'ΠΡ. ή ΓΑΛ. ή ΤΟΚΟΧΡ &amp;BALLON&amp;GR'!C25,IF($B$10=3,'ΧΡΕΩΛΥΤΙΚΟ &amp; BALLON &amp; GRACE'!C25)))</f>
        <v>13635.630878782869</v>
      </c>
      <c r="G25" s="43">
        <f>IF($B$10=1,'ΕΝΙΑΙΟ &amp; BALLON &amp; GRACE'!E25,IF($B$10=2,'ΠΡ. ή ΓΑΛ. ή ΤΟΚΟΧΡ &amp;BALLON&amp;GR'!D25,IF($B$10=3,'ΧΡΕΩΛΥΤΙΚΟ &amp; BALLON &amp; GRACE'!D25)))</f>
        <v>0</v>
      </c>
      <c r="H25" s="43">
        <f>IF($B$10=1,'ΕΝΙΑΙΟ &amp; BALLON &amp; GRACE'!F25,IF($B$10=2,'ΠΡ. ή ΓΑΛ. ή ΤΟΚΟΧΡ &amp;BALLON&amp;GR'!E25,IF($B$10=3,'ΧΡΕΩΛΥΤΙΚΟ &amp; BALLON &amp; GRACE'!E25)))</f>
        <v>13635.630878782869</v>
      </c>
      <c r="I25" s="43">
        <f>IF($B$10=1,'ΕΝΙΑΙΟ &amp; BALLON &amp; GRACE'!G25,IF($B$10=2,'ΠΡ. ή ΓΑΛ. ή ΤΟΚΟΧΡ &amp;BALLON&amp;GR'!F25,IF($B$10=3,'ΧΡΕΩΛΥΤΙΚΟ &amp; BALLON &amp; GRACE'!F25)))</f>
        <v>0</v>
      </c>
      <c r="J25" s="43">
        <f>IF($B$10=1,'ΕΝΙΑΙΟ &amp; BALLON &amp; GRACE'!H25,IF($B$10=2,'ΠΡ. ή ΓΑΛ. ή ΤΟΚΟΧΡ &amp;BALLON&amp;GR'!G25,IF($B$10=3,'ΧΡΕΩΛΥΤΙΚΟ &amp; BALLON &amp; GRACE'!G25)))</f>
        <v>1090850.4703026295</v>
      </c>
    </row>
    <row r="26" spans="5:10" x14ac:dyDescent="0.25">
      <c r="E26" s="42">
        <f t="shared" si="0"/>
        <v>46205.875</v>
      </c>
      <c r="F26" s="43">
        <f>IF($B$10=1,'ΕΝΙΑΙΟ &amp; BALLON &amp; GRACE'!D26,IF($B$10=2,'ΠΡ. ή ΓΑΛ. ή ΤΟΚΟΧΡ &amp;BALLON&amp;GR'!C26,IF($B$10=3,'ΧΡΕΩΛΥΤΙΚΟ &amp; BALLON &amp; GRACE'!C26)))</f>
        <v>13635.630878782869</v>
      </c>
      <c r="G26" s="43">
        <f>IF($B$10=1,'ΕΝΙΑΙΟ &amp; BALLON &amp; GRACE'!E26,IF($B$10=2,'ΠΡ. ή ΓΑΛ. ή ΤΟΚΟΧΡ &amp;BALLON&amp;GR'!D26,IF($B$10=3,'ΧΡΕΩΛΥΤΙΚΟ &amp; BALLON &amp; GRACE'!D26)))</f>
        <v>0</v>
      </c>
      <c r="H26" s="43">
        <f>IF($B$10=1,'ΕΝΙΑΙΟ &amp; BALLON &amp; GRACE'!F26,IF($B$10=2,'ΠΡ. ή ΓΑΛ. ή ΤΟΚΟΧΡ &amp;BALLON&amp;GR'!E26,IF($B$10=3,'ΧΡΕΩΛΥΤΙΚΟ &amp; BALLON &amp; GRACE'!E26)))</f>
        <v>13635.630878782869</v>
      </c>
      <c r="I26" s="43">
        <f>IF($B$10=1,'ΕΝΙΑΙΟ &amp; BALLON &amp; GRACE'!G26,IF($B$10=2,'ΠΡ. ή ΓΑΛ. ή ΤΟΚΟΧΡ &amp;BALLON&amp;GR'!F26,IF($B$10=3,'ΧΡΕΩΛΥΤΙΚΟ &amp; BALLON &amp; GRACE'!F26)))</f>
        <v>0</v>
      </c>
      <c r="J26" s="43">
        <f>IF($B$10=1,'ΕΝΙΑΙΟ &amp; BALLON &amp; GRACE'!H26,IF($B$10=2,'ΠΡ. ή ΓΑΛ. ή ΤΟΚΟΧΡ &amp;BALLON&amp;GR'!G26,IF($B$10=3,'ΧΡΕΩΛΥΤΙΚΟ &amp; BALLON &amp; GRACE'!G26)))</f>
        <v>1090850.4703026295</v>
      </c>
    </row>
    <row r="27" spans="5:10" x14ac:dyDescent="0.25">
      <c r="E27" s="42">
        <f t="shared" si="0"/>
        <v>46297.1875</v>
      </c>
      <c r="F27" s="43">
        <f>IF($B$10=1,'ΕΝΙΑΙΟ &amp; BALLON &amp; GRACE'!D27,IF($B$10=2,'ΠΡ. ή ΓΑΛ. ή ΤΟΚΟΧΡ &amp;BALLON&amp;GR'!C27,IF($B$10=3,'ΧΡΕΩΛΥΤΙΚΟ &amp; BALLON &amp; GRACE'!C27)))</f>
        <v>13635.630878782869</v>
      </c>
      <c r="G27" s="43">
        <f>IF($B$10=1,'ΕΝΙΑΙΟ &amp; BALLON &amp; GRACE'!E27,IF($B$10=2,'ΠΡ. ή ΓΑΛ. ή ΤΟΚΟΧΡ &amp;BALLON&amp;GR'!D27,IF($B$10=3,'ΧΡΕΩΛΥΤΙΚΟ &amp; BALLON &amp; GRACE'!D27)))</f>
        <v>0</v>
      </c>
      <c r="H27" s="43">
        <f>IF($B$10=1,'ΕΝΙΑΙΟ &amp; BALLON &amp; GRACE'!F27,IF($B$10=2,'ΠΡ. ή ΓΑΛ. ή ΤΟΚΟΧΡ &amp;BALLON&amp;GR'!E27,IF($B$10=3,'ΧΡΕΩΛΥΤΙΚΟ &amp; BALLON &amp; GRACE'!E27)))</f>
        <v>13635.630878782869</v>
      </c>
      <c r="I27" s="43">
        <f>IF($B$10=1,'ΕΝΙΑΙΟ &amp; BALLON &amp; GRACE'!G27,IF($B$10=2,'ΠΡ. ή ΓΑΛ. ή ΤΟΚΟΧΡ &amp;BALLON&amp;GR'!F27,IF($B$10=3,'ΧΡΕΩΛΥΤΙΚΟ &amp; BALLON &amp; GRACE'!F27)))</f>
        <v>0</v>
      </c>
      <c r="J27" s="43">
        <f>IF($B$10=1,'ΕΝΙΑΙΟ &amp; BALLON &amp; GRACE'!H27,IF($B$10=2,'ΠΡ. ή ΓΑΛ. ή ΤΟΚΟΧΡ &amp;BALLON&amp;GR'!G27,IF($B$10=3,'ΧΡΕΩΛΥΤΙΚΟ &amp; BALLON &amp; GRACE'!G27)))</f>
        <v>1090850.4703026295</v>
      </c>
    </row>
    <row r="28" spans="5:10" x14ac:dyDescent="0.25">
      <c r="E28" s="42">
        <f t="shared" si="0"/>
        <v>46388.5</v>
      </c>
      <c r="F28" s="43">
        <f>IF($B$10=1,'ΕΝΙΑΙΟ &amp; BALLON &amp; GRACE'!D28,IF($B$10=2,'ΠΡ. ή ΓΑΛ. ή ΤΟΚΟΧΡ &amp;BALLON&amp;GR'!C28,IF($B$10=3,'ΧΡΕΩΛΥΤΙΚΟ &amp; BALLON &amp; GRACE'!C28)))</f>
        <v>13635.630878782869</v>
      </c>
      <c r="G28" s="43">
        <f>IF($B$10=1,'ΕΝΙΑΙΟ &amp; BALLON &amp; GRACE'!E28,IF($B$10=2,'ΠΡ. ή ΓΑΛ. ή ΤΟΚΟΧΡ &amp;BALLON&amp;GR'!D28,IF($B$10=3,'ΧΡΕΩΛΥΤΙΚΟ &amp; BALLON &amp; GRACE'!D28)))</f>
        <v>0</v>
      </c>
      <c r="H28" s="43">
        <f>IF($B$10=1,'ΕΝΙΑΙΟ &amp; BALLON &amp; GRACE'!F28,IF($B$10=2,'ΠΡ. ή ΓΑΛ. ή ΤΟΚΟΧΡ &amp;BALLON&amp;GR'!E28,IF($B$10=3,'ΧΡΕΩΛΥΤΙΚΟ &amp; BALLON &amp; GRACE'!E28)))</f>
        <v>13635.630878782869</v>
      </c>
      <c r="I28" s="43">
        <f>IF($B$10=1,'ΕΝΙΑΙΟ &amp; BALLON &amp; GRACE'!G28,IF($B$10=2,'ΠΡ. ή ΓΑΛ. ή ΤΟΚΟΧΡ &amp;BALLON&amp;GR'!F28,IF($B$10=3,'ΧΡΕΩΛΥΤΙΚΟ &amp; BALLON &amp; GRACE'!F28)))</f>
        <v>0</v>
      </c>
      <c r="J28" s="43">
        <f>IF($B$10=1,'ΕΝΙΑΙΟ &amp; BALLON &amp; GRACE'!H28,IF($B$10=2,'ΠΡ. ή ΓΑΛ. ή ΤΟΚΟΧΡ &amp;BALLON&amp;GR'!G28,IF($B$10=3,'ΧΡΕΩΛΥΤΙΚΟ &amp; BALLON &amp; GRACE'!G28)))</f>
        <v>1090850.4703026295</v>
      </c>
    </row>
    <row r="29" spans="5:10" x14ac:dyDescent="0.25">
      <c r="E29" s="42">
        <f t="shared" si="0"/>
        <v>46479.8125</v>
      </c>
      <c r="F29" s="43">
        <f>IF($B$10=1,'ΕΝΙΑΙΟ &amp; BALLON &amp; GRACE'!D29,IF($B$10=2,'ΠΡ. ή ΓΑΛ. ή ΤΟΚΟΧΡ &amp;BALLON&amp;GR'!C29,IF($B$10=3,'ΧΡΕΩΛΥΤΙΚΟ &amp; BALLON &amp; GRACE'!C29)))</f>
        <v>13635.630878782869</v>
      </c>
      <c r="G29" s="43">
        <f>IF($B$10=1,'ΕΝΙΑΙΟ &amp; BALLON &amp; GRACE'!E29,IF($B$10=2,'ΠΡ. ή ΓΑΛ. ή ΤΟΚΟΧΡ &amp;BALLON&amp;GR'!D29,IF($B$10=3,'ΧΡΕΩΛΥΤΙΚΟ &amp; BALLON &amp; GRACE'!D29)))</f>
        <v>0</v>
      </c>
      <c r="H29" s="43">
        <f>IF($B$10=1,'ΕΝΙΑΙΟ &amp; BALLON &amp; GRACE'!F29,IF($B$10=2,'ΠΡ. ή ΓΑΛ. ή ΤΟΚΟΧΡ &amp;BALLON&amp;GR'!E29,IF($B$10=3,'ΧΡΕΩΛΥΤΙΚΟ &amp; BALLON &amp; GRACE'!E29)))</f>
        <v>13635.630878782869</v>
      </c>
      <c r="I29" s="43">
        <f>IF($B$10=1,'ΕΝΙΑΙΟ &amp; BALLON &amp; GRACE'!G29,IF($B$10=2,'ΠΡ. ή ΓΑΛ. ή ΤΟΚΟΧΡ &amp;BALLON&amp;GR'!F29,IF($B$10=3,'ΧΡΕΩΛΥΤΙΚΟ &amp; BALLON &amp; GRACE'!F29)))</f>
        <v>0</v>
      </c>
      <c r="J29" s="43">
        <f>IF($B$10=1,'ΕΝΙΑΙΟ &amp; BALLON &amp; GRACE'!H29,IF($B$10=2,'ΠΡ. ή ΓΑΛ. ή ΤΟΚΟΧΡ &amp;BALLON&amp;GR'!G29,IF($B$10=3,'ΧΡΕΩΛΥΤΙΚΟ &amp; BALLON &amp; GRACE'!G29)))</f>
        <v>1090850.4703026295</v>
      </c>
    </row>
    <row r="30" spans="5:10" x14ac:dyDescent="0.25">
      <c r="E30" s="42">
        <f t="shared" si="0"/>
        <v>46571.125</v>
      </c>
      <c r="F30" s="43">
        <f>IF($B$10=1,'ΕΝΙΑΙΟ &amp; BALLON &amp; GRACE'!D30,IF($B$10=2,'ΠΡ. ή ΓΑΛ. ή ΤΟΚΟΧΡ &amp;BALLON&amp;GR'!C30,IF($B$10=3,'ΧΡΕΩΛΥΤΙΚΟ &amp; BALLON &amp; GRACE'!C30)))</f>
        <v>13635.630878782869</v>
      </c>
      <c r="G30" s="43">
        <f>IF($B$10=1,'ΕΝΙΑΙΟ &amp; BALLON &amp; GRACE'!E30,IF($B$10=2,'ΠΡ. ή ΓΑΛ. ή ΤΟΚΟΧΡ &amp;BALLON&amp;GR'!D30,IF($B$10=3,'ΧΡΕΩΛΥΤΙΚΟ &amp; BALLON &amp; GRACE'!D30)))</f>
        <v>0</v>
      </c>
      <c r="H30" s="43">
        <f>IF($B$10=1,'ΕΝΙΑΙΟ &amp; BALLON &amp; GRACE'!F30,IF($B$10=2,'ΠΡ. ή ΓΑΛ. ή ΤΟΚΟΧΡ &amp;BALLON&amp;GR'!E30,IF($B$10=3,'ΧΡΕΩΛΥΤΙΚΟ &amp; BALLON &amp; GRACE'!E30)))</f>
        <v>13635.630878782869</v>
      </c>
      <c r="I30" s="43">
        <f>IF($B$10=1,'ΕΝΙΑΙΟ &amp; BALLON &amp; GRACE'!G30,IF($B$10=2,'ΠΡ. ή ΓΑΛ. ή ΤΟΚΟΧΡ &amp;BALLON&amp;GR'!F30,IF($B$10=3,'ΧΡΕΩΛΥΤΙΚΟ &amp; BALLON &amp; GRACE'!F30)))</f>
        <v>0</v>
      </c>
      <c r="J30" s="43">
        <f>IF($B$10=1,'ΕΝΙΑΙΟ &amp; BALLON &amp; GRACE'!H30,IF($B$10=2,'ΠΡ. ή ΓΑΛ. ή ΤΟΚΟΧΡ &amp;BALLON&amp;GR'!G30,IF($B$10=3,'ΧΡΕΩΛΥΤΙΚΟ &amp; BALLON &amp; GRACE'!G30)))</f>
        <v>1090850.4703026295</v>
      </c>
    </row>
    <row r="31" spans="5:10" x14ac:dyDescent="0.25">
      <c r="E31" s="42">
        <f t="shared" si="0"/>
        <v>46662.4375</v>
      </c>
      <c r="F31" s="43">
        <f>IF($B$10=1,'ΕΝΙΑΙΟ &amp; BALLON &amp; GRACE'!D31,IF($B$10=2,'ΠΡ. ή ΓΑΛ. ή ΤΟΚΟΧΡ &amp;BALLON&amp;GR'!C31,IF($B$10=3,'ΧΡΕΩΛΥΤΙΚΟ &amp; BALLON &amp; GRACE'!C31)))</f>
        <v>13635.630878782869</v>
      </c>
      <c r="G31" s="43">
        <f>IF($B$10=1,'ΕΝΙΑΙΟ &amp; BALLON &amp; GRACE'!E31,IF($B$10=2,'ΠΡ. ή ΓΑΛ. ή ΤΟΚΟΧΡ &amp;BALLON&amp;GR'!D31,IF($B$10=3,'ΧΡΕΩΛΥΤΙΚΟ &amp; BALLON &amp; GRACE'!D31)))</f>
        <v>0</v>
      </c>
      <c r="H31" s="43">
        <f>IF($B$10=1,'ΕΝΙΑΙΟ &amp; BALLON &amp; GRACE'!F31,IF($B$10=2,'ΠΡ. ή ΓΑΛ. ή ΤΟΚΟΧΡ &amp;BALLON&amp;GR'!E31,IF($B$10=3,'ΧΡΕΩΛΥΤΙΚΟ &amp; BALLON &amp; GRACE'!E31)))</f>
        <v>13635.630878782869</v>
      </c>
      <c r="I31" s="43">
        <f>IF($B$10=1,'ΕΝΙΑΙΟ &amp; BALLON &amp; GRACE'!G31,IF($B$10=2,'ΠΡ. ή ΓΑΛ. ή ΤΟΚΟΧΡ &amp;BALLON&amp;GR'!F31,IF($B$10=3,'ΧΡΕΩΛΥΤΙΚΟ &amp; BALLON &amp; GRACE'!F31)))</f>
        <v>0</v>
      </c>
      <c r="J31" s="43">
        <f>IF($B$10=1,'ΕΝΙΑΙΟ &amp; BALLON &amp; GRACE'!H31,IF($B$10=2,'ΠΡ. ή ΓΑΛ. ή ΤΟΚΟΧΡ &amp;BALLON&amp;GR'!G31,IF($B$10=3,'ΧΡΕΩΛΥΤΙΚΟ &amp; BALLON &amp; GRACE'!G31)))</f>
        <v>1090850.4703026295</v>
      </c>
    </row>
    <row r="32" spans="5:10" x14ac:dyDescent="0.25">
      <c r="E32" s="42">
        <f t="shared" si="0"/>
        <v>46753.75</v>
      </c>
      <c r="F32" s="43">
        <f>IF($B$10=1,'ΕΝΙΑΙΟ &amp; BALLON &amp; GRACE'!D32,IF($B$10=2,'ΠΡ. ή ΓΑΛ. ή ΤΟΚΟΧΡ &amp;BALLON&amp;GR'!C32,IF($B$10=3,'ΧΡΕΩΛΥΤΙΚΟ &amp; BALLON &amp; GRACE'!C32)))</f>
        <v>13635.630878782869</v>
      </c>
      <c r="G32" s="43">
        <f>IF($B$10=1,'ΕΝΙΑΙΟ &amp; BALLON &amp; GRACE'!E32,IF($B$10=2,'ΠΡ. ή ΓΑΛ. ή ΤΟΚΟΧΡ &amp;BALLON&amp;GR'!D32,IF($B$10=3,'ΧΡΕΩΛΥΤΙΚΟ &amp; BALLON &amp; GRACE'!D32)))</f>
        <v>0</v>
      </c>
      <c r="H32" s="43">
        <f>IF($B$10=1,'ΕΝΙΑΙΟ &amp; BALLON &amp; GRACE'!F32,IF($B$10=2,'ΠΡ. ή ΓΑΛ. ή ΤΟΚΟΧΡ &amp;BALLON&amp;GR'!E32,IF($B$10=3,'ΧΡΕΩΛΥΤΙΚΟ &amp; BALLON &amp; GRACE'!E32)))</f>
        <v>13635.630878782869</v>
      </c>
      <c r="I32" s="43">
        <f>IF($B$10=1,'ΕΝΙΑΙΟ &amp; BALLON &amp; GRACE'!G32,IF($B$10=2,'ΠΡ. ή ΓΑΛ. ή ΤΟΚΟΧΡ &amp;BALLON&amp;GR'!F32,IF($B$10=3,'ΧΡΕΩΛΥΤΙΚΟ &amp; BALLON &amp; GRACE'!F32)))</f>
        <v>0</v>
      </c>
      <c r="J32" s="43">
        <f>IF($B$10=1,'ΕΝΙΑΙΟ &amp; BALLON &amp; GRACE'!H32,IF($B$10=2,'ΠΡ. ή ΓΑΛ. ή ΤΟΚΟΧΡ &amp;BALLON&amp;GR'!G32,IF($B$10=3,'ΧΡΕΩΛΥΤΙΚΟ &amp; BALLON &amp; GRACE'!G32)))</f>
        <v>1090850.4703026295</v>
      </c>
    </row>
    <row r="33" spans="5:10" x14ac:dyDescent="0.25">
      <c r="E33" s="42">
        <f t="shared" si="0"/>
        <v>46845.0625</v>
      </c>
      <c r="F33" s="43">
        <f>IF($B$10=1,'ΕΝΙΑΙΟ &amp; BALLON &amp; GRACE'!D33,IF($B$10=2,'ΠΡ. ή ΓΑΛ. ή ΤΟΚΟΧΡ &amp;BALLON&amp;GR'!C33,IF($B$10=3,'ΧΡΕΩΛΥΤΙΚΟ &amp; BALLON &amp; GRACE'!C33)))</f>
        <v>13635.630878782869</v>
      </c>
      <c r="G33" s="43">
        <f>IF($B$10=1,'ΕΝΙΑΙΟ &amp; BALLON &amp; GRACE'!E33,IF($B$10=2,'ΠΡ. ή ΓΑΛ. ή ΤΟΚΟΧΡ &amp;BALLON&amp;GR'!D33,IF($B$10=3,'ΧΡΕΩΛΥΤΙΚΟ &amp; BALLON &amp; GRACE'!D33)))</f>
        <v>0</v>
      </c>
      <c r="H33" s="43">
        <f>IF($B$10=1,'ΕΝΙΑΙΟ &amp; BALLON &amp; GRACE'!F33,IF($B$10=2,'ΠΡ. ή ΓΑΛ. ή ΤΟΚΟΧΡ &amp;BALLON&amp;GR'!E33,IF($B$10=3,'ΧΡΕΩΛΥΤΙΚΟ &amp; BALLON &amp; GRACE'!E33)))</f>
        <v>13635.630878782869</v>
      </c>
      <c r="I33" s="43">
        <f>IF($B$10=1,'ΕΝΙΑΙΟ &amp; BALLON &amp; GRACE'!G33,IF($B$10=2,'ΠΡ. ή ΓΑΛ. ή ΤΟΚΟΧΡ &amp;BALLON&amp;GR'!F33,IF($B$10=3,'ΧΡΕΩΛΥΤΙΚΟ &amp; BALLON &amp; GRACE'!F33)))</f>
        <v>0</v>
      </c>
      <c r="J33" s="43">
        <f>IF($B$10=1,'ΕΝΙΑΙΟ &amp; BALLON &amp; GRACE'!H33,IF($B$10=2,'ΠΡ. ή ΓΑΛ. ή ΤΟΚΟΧΡ &amp;BALLON&amp;GR'!G33,IF($B$10=3,'ΧΡΕΩΛΥΤΙΚΟ &amp; BALLON &amp; GRACE'!G33)))</f>
        <v>1090850.4703026295</v>
      </c>
    </row>
    <row r="34" spans="5:10" x14ac:dyDescent="0.25">
      <c r="E34" s="42">
        <f t="shared" si="0"/>
        <v>46936.375</v>
      </c>
      <c r="F34" s="43">
        <f>IF($B$10=1,'ΕΝΙΑΙΟ &amp; BALLON &amp; GRACE'!D34,IF($B$10=2,'ΠΡ. ή ΓΑΛ. ή ΤΟΚΟΧΡ &amp;BALLON&amp;GR'!C34,IF($B$10=3,'ΧΡΕΩΛΥΤΙΚΟ &amp; BALLON &amp; GRACE'!C34)))</f>
        <v>13635.630878782869</v>
      </c>
      <c r="G34" s="43">
        <f>IF($B$10=1,'ΕΝΙΑΙΟ &amp; BALLON &amp; GRACE'!E34,IF($B$10=2,'ΠΡ. ή ΓΑΛ. ή ΤΟΚΟΧΡ &amp;BALLON&amp;GR'!D34,IF($B$10=3,'ΧΡΕΩΛΥΤΙΚΟ &amp; BALLON &amp; GRACE'!D34)))</f>
        <v>0</v>
      </c>
      <c r="H34" s="43">
        <f>IF($B$10=1,'ΕΝΙΑΙΟ &amp; BALLON &amp; GRACE'!F34,IF($B$10=2,'ΠΡ. ή ΓΑΛ. ή ΤΟΚΟΧΡ &amp;BALLON&amp;GR'!E34,IF($B$10=3,'ΧΡΕΩΛΥΤΙΚΟ &amp; BALLON &amp; GRACE'!E34)))</f>
        <v>13635.630878782869</v>
      </c>
      <c r="I34" s="43">
        <f>IF($B$10=1,'ΕΝΙΑΙΟ &amp; BALLON &amp; GRACE'!G34,IF($B$10=2,'ΠΡ. ή ΓΑΛ. ή ΤΟΚΟΧΡ &amp;BALLON&amp;GR'!F34,IF($B$10=3,'ΧΡΕΩΛΥΤΙΚΟ &amp; BALLON &amp; GRACE'!F34)))</f>
        <v>0</v>
      </c>
      <c r="J34" s="43">
        <f>IF($B$10=1,'ΕΝΙΑΙΟ &amp; BALLON &amp; GRACE'!H34,IF($B$10=2,'ΠΡ. ή ΓΑΛ. ή ΤΟΚΟΧΡ &amp;BALLON&amp;GR'!G34,IF($B$10=3,'ΧΡΕΩΛΥΤΙΚΟ &amp; BALLON &amp; GRACE'!G34)))</f>
        <v>1090850.4703026295</v>
      </c>
    </row>
    <row r="35" spans="5:10" x14ac:dyDescent="0.25">
      <c r="E35" s="42">
        <f t="shared" si="0"/>
        <v>47027.6875</v>
      </c>
      <c r="F35" s="43">
        <f>IF($B$10=1,'ΕΝΙΑΙΟ &amp; BALLON &amp; GRACE'!D35,IF($B$10=2,'ΠΡ. ή ΓΑΛ. ή ΤΟΚΟΧΡ &amp;BALLON&amp;GR'!C35,IF($B$10=3,'ΧΡΕΩΛΥΤΙΚΟ &amp; BALLON &amp; GRACE'!C35)))</f>
        <v>13635.630878782869</v>
      </c>
      <c r="G35" s="43">
        <f>IF($B$10=1,'ΕΝΙΑΙΟ &amp; BALLON &amp; GRACE'!E35,IF($B$10=2,'ΠΡ. ή ΓΑΛ. ή ΤΟΚΟΧΡ &amp;BALLON&amp;GR'!D35,IF($B$10=3,'ΧΡΕΩΛΥΤΙΚΟ &amp; BALLON &amp; GRACE'!D35)))</f>
        <v>0</v>
      </c>
      <c r="H35" s="43">
        <f>IF($B$10=1,'ΕΝΙΑΙΟ &amp; BALLON &amp; GRACE'!F35,IF($B$10=2,'ΠΡ. ή ΓΑΛ. ή ΤΟΚΟΧΡ &amp;BALLON&amp;GR'!E35,IF($B$10=3,'ΧΡΕΩΛΥΤΙΚΟ &amp; BALLON &amp; GRACE'!E35)))</f>
        <v>13635.630878782869</v>
      </c>
      <c r="I35" s="43">
        <f>IF($B$10=1,'ΕΝΙΑΙΟ &amp; BALLON &amp; GRACE'!G35,IF($B$10=2,'ΠΡ. ή ΓΑΛ. ή ΤΟΚΟΧΡ &amp;BALLON&amp;GR'!F35,IF($B$10=3,'ΧΡΕΩΛΥΤΙΚΟ &amp; BALLON &amp; GRACE'!F35)))</f>
        <v>0</v>
      </c>
      <c r="J35" s="43">
        <f>IF($B$10=1,'ΕΝΙΑΙΟ &amp; BALLON &amp; GRACE'!H35,IF($B$10=2,'ΠΡ. ή ΓΑΛ. ή ΤΟΚΟΧΡ &amp;BALLON&amp;GR'!G35,IF($B$10=3,'ΧΡΕΩΛΥΤΙΚΟ &amp; BALLON &amp; GRACE'!G35)))</f>
        <v>1090850.4703026295</v>
      </c>
    </row>
    <row r="36" spans="5:10" x14ac:dyDescent="0.25">
      <c r="E36" s="42">
        <f t="shared" si="0"/>
        <v>47119</v>
      </c>
      <c r="F36" s="43">
        <f>IF($B$10=1,'ΕΝΙΑΙΟ &amp; BALLON &amp; GRACE'!D36,IF($B$10=2,'ΠΡ. ή ΓΑΛ. ή ΤΟΚΟΧΡ &amp;BALLON&amp;GR'!C36,IF($B$10=3,'ΧΡΕΩΛΥΤΙΚΟ &amp; BALLON &amp; GRACE'!C36)))</f>
        <v>13635.630878782869</v>
      </c>
      <c r="G36" s="43">
        <f>IF($B$10=1,'ΕΝΙΑΙΟ &amp; BALLON &amp; GRACE'!E36,IF($B$10=2,'ΠΡ. ή ΓΑΛ. ή ΤΟΚΟΧΡ &amp;BALLON&amp;GR'!D36,IF($B$10=3,'ΧΡΕΩΛΥΤΙΚΟ &amp; BALLON &amp; GRACE'!D36)))</f>
        <v>0</v>
      </c>
      <c r="H36" s="43">
        <f>IF($B$10=1,'ΕΝΙΑΙΟ &amp; BALLON &amp; GRACE'!F36,IF($B$10=2,'ΠΡ. ή ΓΑΛ. ή ΤΟΚΟΧΡ &amp;BALLON&amp;GR'!E36,IF($B$10=3,'ΧΡΕΩΛΥΤΙΚΟ &amp; BALLON &amp; GRACE'!E36)))</f>
        <v>13635.630878782869</v>
      </c>
      <c r="I36" s="43">
        <f>IF($B$10=1,'ΕΝΙΑΙΟ &amp; BALLON &amp; GRACE'!G36,IF($B$10=2,'ΠΡ. ή ΓΑΛ. ή ΤΟΚΟΧΡ &amp;BALLON&amp;GR'!F36,IF($B$10=3,'ΧΡΕΩΛΥΤΙΚΟ &amp; BALLON &amp; GRACE'!F36)))</f>
        <v>0</v>
      </c>
      <c r="J36" s="43">
        <f>IF($B$10=1,'ΕΝΙΑΙΟ &amp; BALLON &amp; GRACE'!H36,IF($B$10=2,'ΠΡ. ή ΓΑΛ. ή ΤΟΚΟΧΡ &amp;BALLON&amp;GR'!G36,IF($B$10=3,'ΧΡΕΩΛΥΤΙΚΟ &amp; BALLON &amp; GRACE'!G36)))</f>
        <v>1090850.4703026295</v>
      </c>
    </row>
    <row r="37" spans="5:10" x14ac:dyDescent="0.25">
      <c r="E37" s="42">
        <f t="shared" si="0"/>
        <v>47210.3125</v>
      </c>
      <c r="F37" s="43">
        <f>IF($B$10=1,'ΕΝΙΑΙΟ &amp; BALLON &amp; GRACE'!D37,IF($B$10=2,'ΠΡ. ή ΓΑΛ. ή ΤΟΚΟΧΡ &amp;BALLON&amp;GR'!C37,IF($B$10=3,'ΧΡΕΩΛΥΤΙΚΟ &amp; BALLON &amp; GRACE'!C37)))</f>
        <v>13635.630878782869</v>
      </c>
      <c r="G37" s="43">
        <f>IF($B$10=1,'ΕΝΙΑΙΟ &amp; BALLON &amp; GRACE'!E37,IF($B$10=2,'ΠΡ. ή ΓΑΛ. ή ΤΟΚΟΧΡ &amp;BALLON&amp;GR'!D37,IF($B$10=3,'ΧΡΕΩΛΥΤΙΚΟ &amp; BALLON &amp; GRACE'!D37)))</f>
        <v>0</v>
      </c>
      <c r="H37" s="43">
        <f>IF($B$10=1,'ΕΝΙΑΙΟ &amp; BALLON &amp; GRACE'!F37,IF($B$10=2,'ΠΡ. ή ΓΑΛ. ή ΤΟΚΟΧΡ &amp;BALLON&amp;GR'!E37,IF($B$10=3,'ΧΡΕΩΛΥΤΙΚΟ &amp; BALLON &amp; GRACE'!E37)))</f>
        <v>13635.630878782869</v>
      </c>
      <c r="I37" s="43">
        <f>IF($B$10=1,'ΕΝΙΑΙΟ &amp; BALLON &amp; GRACE'!G37,IF($B$10=2,'ΠΡ. ή ΓΑΛ. ή ΤΟΚΟΧΡ &amp;BALLON&amp;GR'!F37,IF($B$10=3,'ΧΡΕΩΛΥΤΙΚΟ &amp; BALLON &amp; GRACE'!F37)))</f>
        <v>0</v>
      </c>
      <c r="J37" s="43">
        <f>IF($B$10=1,'ΕΝΙΑΙΟ &amp; BALLON &amp; GRACE'!H37,IF($B$10=2,'ΠΡ. ή ΓΑΛ. ή ΤΟΚΟΧΡ &amp;BALLON&amp;GR'!G37,IF($B$10=3,'ΧΡΕΩΛΥΤΙΚΟ &amp; BALLON &amp; GRACE'!G37)))</f>
        <v>1090850.4703026295</v>
      </c>
    </row>
    <row r="38" spans="5:10" x14ac:dyDescent="0.25">
      <c r="E38" s="42">
        <f t="shared" si="0"/>
        <v>47301.625</v>
      </c>
      <c r="F38" s="43">
        <f>IF($B$10=1,'ΕΝΙΑΙΟ &amp; BALLON &amp; GRACE'!D38,IF($B$10=2,'ΠΡ. ή ΓΑΛ. ή ΤΟΚΟΧΡ &amp;BALLON&amp;GR'!C38,IF($B$10=3,'ΧΡΕΩΛΥΤΙΚΟ &amp; BALLON &amp; GRACE'!C38)))</f>
        <v>13635.630878782869</v>
      </c>
      <c r="G38" s="43">
        <f>IF($B$10=1,'ΕΝΙΑΙΟ &amp; BALLON &amp; GRACE'!E38,IF($B$10=2,'ΠΡ. ή ΓΑΛ. ή ΤΟΚΟΧΡ &amp;BALLON&amp;GR'!D38,IF($B$10=3,'ΧΡΕΩΛΥΤΙΚΟ &amp; BALLON &amp; GRACE'!D38)))</f>
        <v>0</v>
      </c>
      <c r="H38" s="43">
        <f>IF($B$10=1,'ΕΝΙΑΙΟ &amp; BALLON &amp; GRACE'!F38,IF($B$10=2,'ΠΡ. ή ΓΑΛ. ή ΤΟΚΟΧΡ &amp;BALLON&amp;GR'!E38,IF($B$10=3,'ΧΡΕΩΛΥΤΙΚΟ &amp; BALLON &amp; GRACE'!E38)))</f>
        <v>13635.630878782869</v>
      </c>
      <c r="I38" s="43">
        <f>IF($B$10=1,'ΕΝΙΑΙΟ &amp; BALLON &amp; GRACE'!G38,IF($B$10=2,'ΠΡ. ή ΓΑΛ. ή ΤΟΚΟΧΡ &amp;BALLON&amp;GR'!F38,IF($B$10=3,'ΧΡΕΩΛΥΤΙΚΟ &amp; BALLON &amp; GRACE'!F38)))</f>
        <v>0</v>
      </c>
      <c r="J38" s="43">
        <f>IF($B$10=1,'ΕΝΙΑΙΟ &amp; BALLON &amp; GRACE'!H38,IF($B$10=2,'ΠΡ. ή ΓΑΛ. ή ΤΟΚΟΧΡ &amp;BALLON&amp;GR'!G38,IF($B$10=3,'ΧΡΕΩΛΥΤΙΚΟ &amp; BALLON &amp; GRACE'!G38)))</f>
        <v>1090850.4703026295</v>
      </c>
    </row>
    <row r="39" spans="5:10" x14ac:dyDescent="0.25">
      <c r="E39" s="42">
        <f t="shared" si="0"/>
        <v>47392.9375</v>
      </c>
      <c r="F39" s="43">
        <f>IF($B$10=1,'ΕΝΙΑΙΟ &amp; BALLON &amp; GRACE'!D39,IF($B$10=2,'ΠΡ. ή ΓΑΛ. ή ΤΟΚΟΧΡ &amp;BALLON&amp;GR'!C39,IF($B$10=3,'ΧΡΕΩΛΥΤΙΚΟ &amp; BALLON &amp; GRACE'!C39)))</f>
        <v>13635.630878782869</v>
      </c>
      <c r="G39" s="43">
        <f>IF($B$10=1,'ΕΝΙΑΙΟ &amp; BALLON &amp; GRACE'!E39,IF($B$10=2,'ΠΡ. ή ΓΑΛ. ή ΤΟΚΟΧΡ &amp;BALLON&amp;GR'!D39,IF($B$10=3,'ΧΡΕΩΛΥΤΙΚΟ &amp; BALLON &amp; GRACE'!D39)))</f>
        <v>0</v>
      </c>
      <c r="H39" s="43">
        <f>IF($B$10=1,'ΕΝΙΑΙΟ &amp; BALLON &amp; GRACE'!F39,IF($B$10=2,'ΠΡ. ή ΓΑΛ. ή ΤΟΚΟΧΡ &amp;BALLON&amp;GR'!E39,IF($B$10=3,'ΧΡΕΩΛΥΤΙΚΟ &amp; BALLON &amp; GRACE'!E39)))</f>
        <v>13635.630878782869</v>
      </c>
      <c r="I39" s="43">
        <f>IF($B$10=1,'ΕΝΙΑΙΟ &amp; BALLON &amp; GRACE'!G39,IF($B$10=2,'ΠΡ. ή ΓΑΛ. ή ΤΟΚΟΧΡ &amp;BALLON&amp;GR'!F39,IF($B$10=3,'ΧΡΕΩΛΥΤΙΚΟ &amp; BALLON &amp; GRACE'!F39)))</f>
        <v>0</v>
      </c>
      <c r="J39" s="43">
        <f>IF($B$10=1,'ΕΝΙΑΙΟ &amp; BALLON &amp; GRACE'!H39,IF($B$10=2,'ΠΡ. ή ΓΑΛ. ή ΤΟΚΟΧΡ &amp;BALLON&amp;GR'!G39,IF($B$10=3,'ΧΡΕΩΛΥΤΙΚΟ &amp; BALLON &amp; GRACE'!G39)))</f>
        <v>1090850.4703026295</v>
      </c>
    </row>
    <row r="40" spans="5:10" x14ac:dyDescent="0.25">
      <c r="E40" s="42">
        <f t="shared" si="0"/>
        <v>47484.25</v>
      </c>
      <c r="F40" s="43">
        <f>IF($B$10=1,'ΕΝΙΑΙΟ &amp; BALLON &amp; GRACE'!D40,IF($B$10=2,'ΠΡ. ή ΓΑΛ. ή ΤΟΚΟΧΡ &amp;BALLON&amp;GR'!C40,IF($B$10=3,'ΧΡΕΩΛΥΤΙΚΟ &amp; BALLON &amp; GRACE'!C40)))</f>
        <v>13635.630878782869</v>
      </c>
      <c r="G40" s="43">
        <f>IF($B$10=1,'ΕΝΙΑΙΟ &amp; BALLON &amp; GRACE'!E40,IF($B$10=2,'ΠΡ. ή ΓΑΛ. ή ΤΟΚΟΧΡ &amp;BALLON&amp;GR'!D40,IF($B$10=3,'ΧΡΕΩΛΥΤΙΚΟ &amp; BALLON &amp; GRACE'!D40)))</f>
        <v>0</v>
      </c>
      <c r="H40" s="43">
        <f>IF($B$10=1,'ΕΝΙΑΙΟ &amp; BALLON &amp; GRACE'!F40,IF($B$10=2,'ΠΡ. ή ΓΑΛ. ή ΤΟΚΟΧΡ &amp;BALLON&amp;GR'!E40,IF($B$10=3,'ΧΡΕΩΛΥΤΙΚΟ &amp; BALLON &amp; GRACE'!E40)))</f>
        <v>13635.630878782869</v>
      </c>
      <c r="I40" s="43">
        <f>IF($B$10=1,'ΕΝΙΑΙΟ &amp; BALLON &amp; GRACE'!G40,IF($B$10=2,'ΠΡ. ή ΓΑΛ. ή ΤΟΚΟΧΡ &amp;BALLON&amp;GR'!F40,IF($B$10=3,'ΧΡΕΩΛΥΤΙΚΟ &amp; BALLON &amp; GRACE'!F40)))</f>
        <v>0</v>
      </c>
      <c r="J40" s="43">
        <f>IF($B$10=1,'ΕΝΙΑΙΟ &amp; BALLON &amp; GRACE'!H40,IF($B$10=2,'ΠΡ. ή ΓΑΛ. ή ΤΟΚΟΧΡ &amp;BALLON&amp;GR'!G40,IF($B$10=3,'ΧΡΕΩΛΥΤΙΚΟ &amp; BALLON &amp; GRACE'!G40)))</f>
        <v>1090850.4703026295</v>
      </c>
    </row>
    <row r="41" spans="5:10" x14ac:dyDescent="0.25">
      <c r="E41" s="42">
        <f t="shared" si="0"/>
        <v>47575.5625</v>
      </c>
      <c r="F41" s="43">
        <f>IF($B$10=1,'ΕΝΙΑΙΟ &amp; BALLON &amp; GRACE'!D41,IF($B$10=2,'ΠΡ. ή ΓΑΛ. ή ΤΟΚΟΧΡ &amp;BALLON&amp;GR'!C41,IF($B$10=3,'ΧΡΕΩΛΥΤΙΚΟ &amp; BALLON &amp; GRACE'!C41)))</f>
        <v>13635.630878782869</v>
      </c>
      <c r="G41" s="43">
        <f>IF($B$10=1,'ΕΝΙΑΙΟ &amp; BALLON &amp; GRACE'!E41,IF($B$10=2,'ΠΡ. ή ΓΑΛ. ή ΤΟΚΟΧΡ &amp;BALLON&amp;GR'!D41,IF($B$10=3,'ΧΡΕΩΛΥΤΙΚΟ &amp; BALLON &amp; GRACE'!D41)))</f>
        <v>0</v>
      </c>
      <c r="H41" s="43">
        <f>IF($B$10=1,'ΕΝΙΑΙΟ &amp; BALLON &amp; GRACE'!F41,IF($B$10=2,'ΠΡ. ή ΓΑΛ. ή ΤΟΚΟΧΡ &amp;BALLON&amp;GR'!E41,IF($B$10=3,'ΧΡΕΩΛΥΤΙΚΟ &amp; BALLON &amp; GRACE'!E41)))</f>
        <v>13635.630878782869</v>
      </c>
      <c r="I41" s="43">
        <f>IF($B$10=1,'ΕΝΙΑΙΟ &amp; BALLON &amp; GRACE'!G41,IF($B$10=2,'ΠΡ. ή ΓΑΛ. ή ΤΟΚΟΧΡ &amp;BALLON&amp;GR'!F41,IF($B$10=3,'ΧΡΕΩΛΥΤΙΚΟ &amp; BALLON &amp; GRACE'!F41)))</f>
        <v>0</v>
      </c>
      <c r="J41" s="43">
        <f>IF($B$10=1,'ΕΝΙΑΙΟ &amp; BALLON &amp; GRACE'!H41,IF($B$10=2,'ΠΡ. ή ΓΑΛ. ή ΤΟΚΟΧΡ &amp;BALLON&amp;GR'!G41,IF($B$10=3,'ΧΡΕΩΛΥΤΙΚΟ &amp; BALLON &amp; GRACE'!G41)))</f>
        <v>1090850.4703026295</v>
      </c>
    </row>
    <row r="42" spans="5:10" x14ac:dyDescent="0.25">
      <c r="E42" s="42">
        <f t="shared" si="0"/>
        <v>47666.875</v>
      </c>
      <c r="F42" s="43">
        <f>IF($B$10=1,'ΕΝΙΑΙΟ &amp; BALLON &amp; GRACE'!D42,IF($B$10=2,'ΠΡ. ή ΓΑΛ. ή ΤΟΚΟΧΡ &amp;BALLON&amp;GR'!C42,IF($B$10=3,'ΧΡΕΩΛΥΤΙΚΟ &amp; BALLON &amp; GRACE'!C42)))</f>
        <v>13635.630878782869</v>
      </c>
      <c r="G42" s="43">
        <f>IF($B$10=1,'ΕΝΙΑΙΟ &amp; BALLON &amp; GRACE'!E42,IF($B$10=2,'ΠΡ. ή ΓΑΛ. ή ΤΟΚΟΧΡ &amp;BALLON&amp;GR'!D42,IF($B$10=3,'ΧΡΕΩΛΥΤΙΚΟ &amp; BALLON &amp; GRACE'!D42)))</f>
        <v>0</v>
      </c>
      <c r="H42" s="43">
        <f>IF($B$10=1,'ΕΝΙΑΙΟ &amp; BALLON &amp; GRACE'!F42,IF($B$10=2,'ΠΡ. ή ΓΑΛ. ή ΤΟΚΟΧΡ &amp;BALLON&amp;GR'!E42,IF($B$10=3,'ΧΡΕΩΛΥΤΙΚΟ &amp; BALLON &amp; GRACE'!E42)))</f>
        <v>13635.630878782869</v>
      </c>
      <c r="I42" s="43">
        <f>IF($B$10=1,'ΕΝΙΑΙΟ &amp; BALLON &amp; GRACE'!G42,IF($B$10=2,'ΠΡ. ή ΓΑΛ. ή ΤΟΚΟΧΡ &amp;BALLON&amp;GR'!F42,IF($B$10=3,'ΧΡΕΩΛΥΤΙΚΟ &amp; BALLON &amp; GRACE'!F42)))</f>
        <v>0</v>
      </c>
      <c r="J42" s="43">
        <f>IF($B$10=1,'ΕΝΙΑΙΟ &amp; BALLON &amp; GRACE'!H42,IF($B$10=2,'ΠΡ. ή ΓΑΛ. ή ΤΟΚΟΧΡ &amp;BALLON&amp;GR'!G42,IF($B$10=3,'ΧΡΕΩΛΥΤΙΚΟ &amp; BALLON &amp; GRACE'!G42)))</f>
        <v>1090850.4703026295</v>
      </c>
    </row>
    <row r="43" spans="5:10" x14ac:dyDescent="0.25">
      <c r="E43" s="42">
        <f t="shared" si="0"/>
        <v>47758.1875</v>
      </c>
      <c r="F43" s="43">
        <f>IF($B$10=1,'ΕΝΙΑΙΟ &amp; BALLON &amp; GRACE'!D43,IF($B$10=2,'ΠΡ. ή ΓΑΛ. ή ΤΟΚΟΧΡ &amp;BALLON&amp;GR'!C43,IF($B$10=3,'ΧΡΕΩΛΥΤΙΚΟ &amp; BALLON &amp; GRACE'!C43)))</f>
        <v>13635.630878782869</v>
      </c>
      <c r="G43" s="43">
        <f>IF($B$10=1,'ΕΝΙΑΙΟ &amp; BALLON &amp; GRACE'!E43,IF($B$10=2,'ΠΡ. ή ΓΑΛ. ή ΤΟΚΟΧΡ &amp;BALLON&amp;GR'!D43,IF($B$10=3,'ΧΡΕΩΛΥΤΙΚΟ &amp; BALLON &amp; GRACE'!D43)))</f>
        <v>0</v>
      </c>
      <c r="H43" s="43">
        <f>IF($B$10=1,'ΕΝΙΑΙΟ &amp; BALLON &amp; GRACE'!F43,IF($B$10=2,'ΠΡ. ή ΓΑΛ. ή ΤΟΚΟΧΡ &amp;BALLON&amp;GR'!E43,IF($B$10=3,'ΧΡΕΩΛΥΤΙΚΟ &amp; BALLON &amp; GRACE'!E43)))</f>
        <v>13635.630878782869</v>
      </c>
      <c r="I43" s="43">
        <f>IF($B$10=1,'ΕΝΙΑΙΟ &amp; BALLON &amp; GRACE'!G43,IF($B$10=2,'ΠΡ. ή ΓΑΛ. ή ΤΟΚΟΧΡ &amp;BALLON&amp;GR'!F43,IF($B$10=3,'ΧΡΕΩΛΥΤΙΚΟ &amp; BALLON &amp; GRACE'!F43)))</f>
        <v>0</v>
      </c>
      <c r="J43" s="43">
        <f>IF($B$10=1,'ΕΝΙΑΙΟ &amp; BALLON &amp; GRACE'!H43,IF($B$10=2,'ΠΡ. ή ΓΑΛ. ή ΤΟΚΟΧΡ &amp;BALLON&amp;GR'!G43,IF($B$10=3,'ΧΡΕΩΛΥΤΙΚΟ &amp; BALLON &amp; GRACE'!G43)))</f>
        <v>1090850.4703026295</v>
      </c>
    </row>
    <row r="44" spans="5:10" x14ac:dyDescent="0.25">
      <c r="E44" s="42">
        <f t="shared" si="0"/>
        <v>47849.5</v>
      </c>
      <c r="F44" s="43">
        <f>IF($B$10=1,'ΕΝΙΑΙΟ &amp; BALLON &amp; GRACE'!D44,IF($B$10=2,'ΠΡ. ή ΓΑΛ. ή ΤΟΚΟΧΡ &amp;BALLON&amp;GR'!C44,IF($B$10=3,'ΧΡΕΩΛΥΤΙΚΟ &amp; BALLON &amp; GRACE'!C44)))</f>
        <v>13635.630878782869</v>
      </c>
      <c r="G44" s="43">
        <f>IF($B$10=1,'ΕΝΙΑΙΟ &amp; BALLON &amp; GRACE'!E44,IF($B$10=2,'ΠΡ. ή ΓΑΛ. ή ΤΟΚΟΧΡ &amp;BALLON&amp;GR'!D44,IF($B$10=3,'ΧΡΕΩΛΥΤΙΚΟ &amp; BALLON &amp; GRACE'!D44)))</f>
        <v>1090850.4703026295</v>
      </c>
      <c r="H44" s="43">
        <f>IF($B$10=1,'ΕΝΙΑΙΟ &amp; BALLON &amp; GRACE'!F44,IF($B$10=2,'ΠΡ. ή ΓΑΛ. ή ΤΟΚΟΧΡ &amp;BALLON&amp;GR'!E44,IF($B$10=3,'ΧΡΕΩΛΥΤΙΚΟ &amp; BALLON &amp; GRACE'!E44)))</f>
        <v>1104486.1011814123</v>
      </c>
      <c r="I44" s="43">
        <f>IF($B$10=1,'ΕΝΙΑΙΟ &amp; BALLON &amp; GRACE'!G44,IF($B$10=2,'ΠΡ. ή ΓΑΛ. ή ΤΟΚΟΧΡ &amp;BALLON&amp;GR'!F44,IF($B$10=3,'ΧΡΕΩΛΥΤΙΚΟ &amp; BALLON &amp; GRACE'!F44)))</f>
        <v>1090850.4703026295</v>
      </c>
      <c r="J44" s="43">
        <f>IF($B$10=1,'ΕΝΙΑΙΟ &amp; BALLON &amp; GRACE'!H44,IF($B$10=2,'ΠΡ. ή ΓΑΛ. ή ΤΟΚΟΧΡ &amp;BALLON&amp;GR'!G44,IF($B$10=3,'ΧΡΕΩΛΥΤΙΚΟ &amp; BALLON &amp; GRACE'!G44)))</f>
        <v>0</v>
      </c>
    </row>
    <row r="45" spans="5:10" x14ac:dyDescent="0.25">
      <c r="E45" s="42">
        <f t="shared" si="0"/>
        <v>47940.8125</v>
      </c>
      <c r="F45" s="43">
        <f>IF($B$10=1,'ΕΝΙΑΙΟ &amp; BALLON &amp; GRACE'!D45,IF($B$10=2,'ΠΡ. ή ΓΑΛ. ή ΤΟΚΟΧΡ &amp;BALLON&amp;GR'!C45,IF($B$10=3,'ΧΡΕΩΛΥΤΙΚΟ &amp; BALLON &amp; GRACE'!C45)))</f>
        <v>0</v>
      </c>
      <c r="G45" s="43">
        <f>IF($B$10=1,'ΕΝΙΑΙΟ &amp; BALLON &amp; GRACE'!E45,IF($B$10=2,'ΠΡ. ή ΓΑΛ. ή ΤΟΚΟΧΡ &amp;BALLON&amp;GR'!D45,IF($B$10=3,'ΧΡΕΩΛΥΤΙΚΟ &amp; BALLON &amp; GRACE'!D45)))</f>
        <v>0</v>
      </c>
      <c r="H45" s="43">
        <f>IF($B$10=1,'ΕΝΙΑΙΟ &amp; BALLON &amp; GRACE'!F45,IF($B$10=2,'ΠΡ. ή ΓΑΛ. ή ΤΟΚΟΧΡ &amp;BALLON&amp;GR'!E45,IF($B$10=3,'ΧΡΕΩΛΥΤΙΚΟ &amp; BALLON &amp; GRACE'!E45)))</f>
        <v>0</v>
      </c>
      <c r="I45" s="43">
        <f>IF($B$10=1,'ΕΝΙΑΙΟ &amp; BALLON &amp; GRACE'!G45,IF($B$10=2,'ΠΡ. ή ΓΑΛ. ή ΤΟΚΟΧΡ &amp;BALLON&amp;GR'!F45,IF($B$10=3,'ΧΡΕΩΛΥΤΙΚΟ &amp; BALLON &amp; GRACE'!F45)))</f>
        <v>0</v>
      </c>
      <c r="J45" s="43">
        <f>IF($B$10=1,'ΕΝΙΑΙΟ &amp; BALLON &amp; GRACE'!H45,IF($B$10=2,'ΠΡ. ή ΓΑΛ. ή ΤΟΚΟΧΡ &amp;BALLON&amp;GR'!G45,IF($B$10=3,'ΧΡΕΩΛΥΤΙΚΟ &amp; BALLON &amp; GRACE'!G45)))</f>
        <v>0</v>
      </c>
    </row>
    <row r="46" spans="5:10" x14ac:dyDescent="0.25">
      <c r="E46" s="42">
        <f t="shared" si="0"/>
        <v>48032.125</v>
      </c>
      <c r="F46" s="43">
        <f>IF($B$10=1,'ΕΝΙΑΙΟ &amp; BALLON &amp; GRACE'!D46,IF($B$10=2,'ΠΡ. ή ΓΑΛ. ή ΤΟΚΟΧΡ &amp;BALLON&amp;GR'!C46,IF($B$10=3,'ΧΡΕΩΛΥΤΙΚΟ &amp; BALLON &amp; GRACE'!C46)))</f>
        <v>0</v>
      </c>
      <c r="G46" s="43">
        <f>IF($B$10=1,'ΕΝΙΑΙΟ &amp; BALLON &amp; GRACE'!E46,IF($B$10=2,'ΠΡ. ή ΓΑΛ. ή ΤΟΚΟΧΡ &amp;BALLON&amp;GR'!D46,IF($B$10=3,'ΧΡΕΩΛΥΤΙΚΟ &amp; BALLON &amp; GRACE'!D46)))</f>
        <v>0</v>
      </c>
      <c r="H46" s="43">
        <f>IF($B$10=1,'ΕΝΙΑΙΟ &amp; BALLON &amp; GRACE'!F46,IF($B$10=2,'ΠΡ. ή ΓΑΛ. ή ΤΟΚΟΧΡ &amp;BALLON&amp;GR'!E46,IF($B$10=3,'ΧΡΕΩΛΥΤΙΚΟ &amp; BALLON &amp; GRACE'!E46)))</f>
        <v>0</v>
      </c>
      <c r="I46" s="43">
        <f>IF($B$10=1,'ΕΝΙΑΙΟ &amp; BALLON &amp; GRACE'!G46,IF($B$10=2,'ΠΡ. ή ΓΑΛ. ή ΤΟΚΟΧΡ &amp;BALLON&amp;GR'!F46,IF($B$10=3,'ΧΡΕΩΛΥΤΙΚΟ &amp; BALLON &amp; GRACE'!F46)))</f>
        <v>0</v>
      </c>
      <c r="J46" s="43">
        <f>IF($B$10=1,'ΕΝΙΑΙΟ &amp; BALLON &amp; GRACE'!H46,IF($B$10=2,'ΠΡ. ή ΓΑΛ. ή ΤΟΚΟΧΡ &amp;BALLON&amp;GR'!G46,IF($B$10=3,'ΧΡΕΩΛΥΤΙΚΟ &amp; BALLON &amp; GRACE'!G46)))</f>
        <v>0</v>
      </c>
    </row>
    <row r="47" spans="5:10" x14ac:dyDescent="0.25">
      <c r="E47" s="42">
        <f t="shared" si="0"/>
        <v>48123.4375</v>
      </c>
      <c r="F47" s="43">
        <f>IF($B$10=1,'ΕΝΙΑΙΟ &amp; BALLON &amp; GRACE'!D47,IF($B$10=2,'ΠΡ. ή ΓΑΛ. ή ΤΟΚΟΧΡ &amp;BALLON&amp;GR'!C47,IF($B$10=3,'ΧΡΕΩΛΥΤΙΚΟ &amp; BALLON &amp; GRACE'!C47)))</f>
        <v>0</v>
      </c>
      <c r="G47" s="43">
        <f>IF($B$10=1,'ΕΝΙΑΙΟ &amp; BALLON &amp; GRACE'!E47,IF($B$10=2,'ΠΡ. ή ΓΑΛ. ή ΤΟΚΟΧΡ &amp;BALLON&amp;GR'!D47,IF($B$10=3,'ΧΡΕΩΛΥΤΙΚΟ &amp; BALLON &amp; GRACE'!D47)))</f>
        <v>0</v>
      </c>
      <c r="H47" s="43">
        <f>IF($B$10=1,'ΕΝΙΑΙΟ &amp; BALLON &amp; GRACE'!F47,IF($B$10=2,'ΠΡ. ή ΓΑΛ. ή ΤΟΚΟΧΡ &amp;BALLON&amp;GR'!E47,IF($B$10=3,'ΧΡΕΩΛΥΤΙΚΟ &amp; BALLON &amp; GRACE'!E47)))</f>
        <v>0</v>
      </c>
      <c r="I47" s="43">
        <f>IF($B$10=1,'ΕΝΙΑΙΟ &amp; BALLON &amp; GRACE'!G47,IF($B$10=2,'ΠΡ. ή ΓΑΛ. ή ΤΟΚΟΧΡ &amp;BALLON&amp;GR'!F47,IF($B$10=3,'ΧΡΕΩΛΥΤΙΚΟ &amp; BALLON &amp; GRACE'!F47)))</f>
        <v>0</v>
      </c>
      <c r="J47" s="43">
        <f>IF($B$10=1,'ΕΝΙΑΙΟ &amp; BALLON &amp; GRACE'!H47,IF($B$10=2,'ΠΡ. ή ΓΑΛ. ή ΤΟΚΟΧΡ &amp;BALLON&amp;GR'!G47,IF($B$10=3,'ΧΡΕΩΛΥΤΙΚΟ &amp; BALLON &amp; GRACE'!G47)))</f>
        <v>0</v>
      </c>
    </row>
    <row r="48" spans="5:10" x14ac:dyDescent="0.25">
      <c r="E48" s="42">
        <f t="shared" si="0"/>
        <v>48214.75</v>
      </c>
      <c r="F48" s="43">
        <f>IF($B$10=1,'ΕΝΙΑΙΟ &amp; BALLON &amp; GRACE'!D48,IF($B$10=2,'ΠΡ. ή ΓΑΛ. ή ΤΟΚΟΧΡ &amp;BALLON&amp;GR'!C48,IF($B$10=3,'ΧΡΕΩΛΥΤΙΚΟ &amp; BALLON &amp; GRACE'!C48)))</f>
        <v>0</v>
      </c>
      <c r="G48" s="43">
        <f>IF($B$10=1,'ΕΝΙΑΙΟ &amp; BALLON &amp; GRACE'!E48,IF($B$10=2,'ΠΡ. ή ΓΑΛ. ή ΤΟΚΟΧΡ &amp;BALLON&amp;GR'!D48,IF($B$10=3,'ΧΡΕΩΛΥΤΙΚΟ &amp; BALLON &amp; GRACE'!D48)))</f>
        <v>0</v>
      </c>
      <c r="H48" s="43">
        <f>IF($B$10=1,'ΕΝΙΑΙΟ &amp; BALLON &amp; GRACE'!F48,IF($B$10=2,'ΠΡ. ή ΓΑΛ. ή ΤΟΚΟΧΡ &amp;BALLON&amp;GR'!E48,IF($B$10=3,'ΧΡΕΩΛΥΤΙΚΟ &amp; BALLON &amp; GRACE'!E48)))</f>
        <v>0</v>
      </c>
      <c r="I48" s="43">
        <f>IF($B$10=1,'ΕΝΙΑΙΟ &amp; BALLON &amp; GRACE'!G48,IF($B$10=2,'ΠΡ. ή ΓΑΛ. ή ΤΟΚΟΧΡ &amp;BALLON&amp;GR'!F48,IF($B$10=3,'ΧΡΕΩΛΥΤΙΚΟ &amp; BALLON &amp; GRACE'!F48)))</f>
        <v>0</v>
      </c>
      <c r="J48" s="43">
        <f>IF($B$10=1,'ΕΝΙΑΙΟ &amp; BALLON &amp; GRACE'!H48,IF($B$10=2,'ΠΡ. ή ΓΑΛ. ή ΤΟΚΟΧΡ &amp;BALLON&amp;GR'!G48,IF($B$10=3,'ΧΡΕΩΛΥΤΙΚΟ &amp; BALLON &amp; GRACE'!G48)))</f>
        <v>0</v>
      </c>
    </row>
    <row r="49" spans="5:10" x14ac:dyDescent="0.25">
      <c r="E49" s="42">
        <f t="shared" si="0"/>
        <v>48306.0625</v>
      </c>
      <c r="F49" s="43">
        <f>IF($B$10=1,'ΕΝΙΑΙΟ &amp; BALLON &amp; GRACE'!D49,IF($B$10=2,'ΠΡ. ή ΓΑΛ. ή ΤΟΚΟΧΡ &amp;BALLON&amp;GR'!C49,IF($B$10=3,'ΧΡΕΩΛΥΤΙΚΟ &amp; BALLON &amp; GRACE'!C49)))</f>
        <v>0</v>
      </c>
      <c r="G49" s="43">
        <f>IF($B$10=1,'ΕΝΙΑΙΟ &amp; BALLON &amp; GRACE'!E49,IF($B$10=2,'ΠΡ. ή ΓΑΛ. ή ΤΟΚΟΧΡ &amp;BALLON&amp;GR'!D49,IF($B$10=3,'ΧΡΕΩΛΥΤΙΚΟ &amp; BALLON &amp; GRACE'!D49)))</f>
        <v>0</v>
      </c>
      <c r="H49" s="43">
        <f>IF($B$10=1,'ΕΝΙΑΙΟ &amp; BALLON &amp; GRACE'!F49,IF($B$10=2,'ΠΡ. ή ΓΑΛ. ή ΤΟΚΟΧΡ &amp;BALLON&amp;GR'!E49,IF($B$10=3,'ΧΡΕΩΛΥΤΙΚΟ &amp; BALLON &amp; GRACE'!E49)))</f>
        <v>0</v>
      </c>
      <c r="I49" s="43">
        <f>IF($B$10=1,'ΕΝΙΑΙΟ &amp; BALLON &amp; GRACE'!G49,IF($B$10=2,'ΠΡ. ή ΓΑΛ. ή ΤΟΚΟΧΡ &amp;BALLON&amp;GR'!F49,IF($B$10=3,'ΧΡΕΩΛΥΤΙΚΟ &amp; BALLON &amp; GRACE'!F49)))</f>
        <v>0</v>
      </c>
      <c r="J49" s="43">
        <f>IF($B$10=1,'ΕΝΙΑΙΟ &amp; BALLON &amp; GRACE'!H49,IF($B$10=2,'ΠΡ. ή ΓΑΛ. ή ΤΟΚΟΧΡ &amp;BALLON&amp;GR'!G49,IF($B$10=3,'ΧΡΕΩΛΥΤΙΚΟ &amp; BALLON &amp; GRACE'!G49)))</f>
        <v>0</v>
      </c>
    </row>
    <row r="50" spans="5:10" x14ac:dyDescent="0.25">
      <c r="E50" s="42">
        <f t="shared" si="0"/>
        <v>48397.375</v>
      </c>
      <c r="F50" s="43">
        <f>IF($B$10=1,'ΕΝΙΑΙΟ &amp; BALLON &amp; GRACE'!D50,IF($B$10=2,'ΠΡ. ή ΓΑΛ. ή ΤΟΚΟΧΡ &amp;BALLON&amp;GR'!C50,IF($B$10=3,'ΧΡΕΩΛΥΤΙΚΟ &amp; BALLON &amp; GRACE'!C50)))</f>
        <v>0</v>
      </c>
      <c r="G50" s="43">
        <f>IF($B$10=1,'ΕΝΙΑΙΟ &amp; BALLON &amp; GRACE'!E50,IF($B$10=2,'ΠΡ. ή ΓΑΛ. ή ΤΟΚΟΧΡ &amp;BALLON&amp;GR'!D50,IF($B$10=3,'ΧΡΕΩΛΥΤΙΚΟ &amp; BALLON &amp; GRACE'!D50)))</f>
        <v>0</v>
      </c>
      <c r="H50" s="43">
        <f>IF($B$10=1,'ΕΝΙΑΙΟ &amp; BALLON &amp; GRACE'!F50,IF($B$10=2,'ΠΡ. ή ΓΑΛ. ή ΤΟΚΟΧΡ &amp;BALLON&amp;GR'!E50,IF($B$10=3,'ΧΡΕΩΛΥΤΙΚΟ &amp; BALLON &amp; GRACE'!E50)))</f>
        <v>0</v>
      </c>
      <c r="I50" s="43">
        <f>IF($B$10=1,'ΕΝΙΑΙΟ &amp; BALLON &amp; GRACE'!G50,IF($B$10=2,'ΠΡ. ή ΓΑΛ. ή ΤΟΚΟΧΡ &amp;BALLON&amp;GR'!F50,IF($B$10=3,'ΧΡΕΩΛΥΤΙΚΟ &amp; BALLON &amp; GRACE'!F50)))</f>
        <v>0</v>
      </c>
      <c r="J50" s="43">
        <f>IF($B$10=1,'ΕΝΙΑΙΟ &amp; BALLON &amp; GRACE'!H50,IF($B$10=2,'ΠΡ. ή ΓΑΛ. ή ΤΟΚΟΧΡ &amp;BALLON&amp;GR'!G50,IF($B$10=3,'ΧΡΕΩΛΥΤΙΚΟ &amp; BALLON &amp; GRACE'!G50)))</f>
        <v>0</v>
      </c>
    </row>
    <row r="51" spans="5:10" x14ac:dyDescent="0.25">
      <c r="E51" s="42">
        <f t="shared" si="0"/>
        <v>48488.6875</v>
      </c>
      <c r="F51" s="43">
        <f>IF($B$10=1,'ΕΝΙΑΙΟ &amp; BALLON &amp; GRACE'!D51,IF($B$10=2,'ΠΡ. ή ΓΑΛ. ή ΤΟΚΟΧΡ &amp;BALLON&amp;GR'!C51,IF($B$10=3,'ΧΡΕΩΛΥΤΙΚΟ &amp; BALLON &amp; GRACE'!C51)))</f>
        <v>0</v>
      </c>
      <c r="G51" s="43">
        <f>IF($B$10=1,'ΕΝΙΑΙΟ &amp; BALLON &amp; GRACE'!E51,IF($B$10=2,'ΠΡ. ή ΓΑΛ. ή ΤΟΚΟΧΡ &amp;BALLON&amp;GR'!D51,IF($B$10=3,'ΧΡΕΩΛΥΤΙΚΟ &amp; BALLON &amp; GRACE'!D51)))</f>
        <v>0</v>
      </c>
      <c r="H51" s="43">
        <f>IF($B$10=1,'ΕΝΙΑΙΟ &amp; BALLON &amp; GRACE'!F51,IF($B$10=2,'ΠΡ. ή ΓΑΛ. ή ΤΟΚΟΧΡ &amp;BALLON&amp;GR'!E51,IF($B$10=3,'ΧΡΕΩΛΥΤΙΚΟ &amp; BALLON &amp; GRACE'!E51)))</f>
        <v>0</v>
      </c>
      <c r="I51" s="43">
        <f>IF($B$10=1,'ΕΝΙΑΙΟ &amp; BALLON &amp; GRACE'!G51,IF($B$10=2,'ΠΡ. ή ΓΑΛ. ή ΤΟΚΟΧΡ &amp;BALLON&amp;GR'!F51,IF($B$10=3,'ΧΡΕΩΛΥΤΙΚΟ &amp; BALLON &amp; GRACE'!F51)))</f>
        <v>0</v>
      </c>
      <c r="J51" s="43">
        <f>IF($B$10=1,'ΕΝΙΑΙΟ &amp; BALLON &amp; GRACE'!H51,IF($B$10=2,'ΠΡ. ή ΓΑΛ. ή ΤΟΚΟΧΡ &amp;BALLON&amp;GR'!G51,IF($B$10=3,'ΧΡΕΩΛΥΤΙΚΟ &amp; BALLON &amp; GRACE'!G51)))</f>
        <v>0</v>
      </c>
    </row>
    <row r="52" spans="5:10" x14ac:dyDescent="0.25">
      <c r="E52" s="42">
        <f t="shared" si="0"/>
        <v>48580</v>
      </c>
      <c r="F52" s="43">
        <f>IF($B$10=1,'ΕΝΙΑΙΟ &amp; BALLON &amp; GRACE'!D52,IF($B$10=2,'ΠΡ. ή ΓΑΛ. ή ΤΟΚΟΧΡ &amp;BALLON&amp;GR'!C52,IF($B$10=3,'ΧΡΕΩΛΥΤΙΚΟ &amp; BALLON &amp; GRACE'!C52)))</f>
        <v>0</v>
      </c>
      <c r="G52" s="43">
        <f>IF($B$10=1,'ΕΝΙΑΙΟ &amp; BALLON &amp; GRACE'!E52,IF($B$10=2,'ΠΡ. ή ΓΑΛ. ή ΤΟΚΟΧΡ &amp;BALLON&amp;GR'!D52,IF($B$10=3,'ΧΡΕΩΛΥΤΙΚΟ &amp; BALLON &amp; GRACE'!D52)))</f>
        <v>0</v>
      </c>
      <c r="H52" s="43">
        <f>IF($B$10=1,'ΕΝΙΑΙΟ &amp; BALLON &amp; GRACE'!F52,IF($B$10=2,'ΠΡ. ή ΓΑΛ. ή ΤΟΚΟΧΡ &amp;BALLON&amp;GR'!E52,IF($B$10=3,'ΧΡΕΩΛΥΤΙΚΟ &amp; BALLON &amp; GRACE'!E52)))</f>
        <v>0</v>
      </c>
      <c r="I52" s="43">
        <f>IF($B$10=1,'ΕΝΙΑΙΟ &amp; BALLON &amp; GRACE'!G52,IF($B$10=2,'ΠΡ. ή ΓΑΛ. ή ΤΟΚΟΧΡ &amp;BALLON&amp;GR'!F52,IF($B$10=3,'ΧΡΕΩΛΥΤΙΚΟ &amp; BALLON &amp; GRACE'!F52)))</f>
        <v>0</v>
      </c>
      <c r="J52" s="43">
        <f>IF($B$10=1,'ΕΝΙΑΙΟ &amp; BALLON &amp; GRACE'!H52,IF($B$10=2,'ΠΡ. ή ΓΑΛ. ή ΤΟΚΟΧΡ &amp;BALLON&amp;GR'!G52,IF($B$10=3,'ΧΡΕΩΛΥΤΙΚΟ &amp; BALLON &amp; GRACE'!G52)))</f>
        <v>0</v>
      </c>
    </row>
    <row r="53" spans="5:10" x14ac:dyDescent="0.25">
      <c r="E53" s="42">
        <f t="shared" si="0"/>
        <v>48671.3125</v>
      </c>
      <c r="F53" s="43">
        <f>IF($B$10=1,'ΕΝΙΑΙΟ &amp; BALLON &amp; GRACE'!D53,IF($B$10=2,'ΠΡ. ή ΓΑΛ. ή ΤΟΚΟΧΡ &amp;BALLON&amp;GR'!C53,IF($B$10=3,'ΧΡΕΩΛΥΤΙΚΟ &amp; BALLON &amp; GRACE'!C53)))</f>
        <v>0</v>
      </c>
      <c r="G53" s="43">
        <f>IF($B$10=1,'ΕΝΙΑΙΟ &amp; BALLON &amp; GRACE'!E53,IF($B$10=2,'ΠΡ. ή ΓΑΛ. ή ΤΟΚΟΧΡ &amp;BALLON&amp;GR'!D53,IF($B$10=3,'ΧΡΕΩΛΥΤΙΚΟ &amp; BALLON &amp; GRACE'!D53)))</f>
        <v>0</v>
      </c>
      <c r="H53" s="43">
        <f>IF($B$10=1,'ΕΝΙΑΙΟ &amp; BALLON &amp; GRACE'!F53,IF($B$10=2,'ΠΡ. ή ΓΑΛ. ή ΤΟΚΟΧΡ &amp;BALLON&amp;GR'!E53,IF($B$10=3,'ΧΡΕΩΛΥΤΙΚΟ &amp; BALLON &amp; GRACE'!E53)))</f>
        <v>0</v>
      </c>
      <c r="I53" s="43">
        <f>IF($B$10=1,'ΕΝΙΑΙΟ &amp; BALLON &amp; GRACE'!G53,IF($B$10=2,'ΠΡ. ή ΓΑΛ. ή ΤΟΚΟΧΡ &amp;BALLON&amp;GR'!F53,IF($B$10=3,'ΧΡΕΩΛΥΤΙΚΟ &amp; BALLON &amp; GRACE'!F53)))</f>
        <v>0</v>
      </c>
      <c r="J53" s="43">
        <f>IF($B$10=1,'ΕΝΙΑΙΟ &amp; BALLON &amp; GRACE'!H53,IF($B$10=2,'ΠΡ. ή ΓΑΛ. ή ΤΟΚΟΧΡ &amp;BALLON&amp;GR'!G53,IF($B$10=3,'ΧΡΕΩΛΥΤΙΚΟ &amp; BALLON &amp; GRACE'!G53)))</f>
        <v>0</v>
      </c>
    </row>
    <row r="54" spans="5:10" x14ac:dyDescent="0.25">
      <c r="E54" s="42">
        <f t="shared" si="0"/>
        <v>48762.625</v>
      </c>
      <c r="F54" s="43">
        <f>IF($B$10=1,'ΕΝΙΑΙΟ &amp; BALLON &amp; GRACE'!D54,IF($B$10=2,'ΠΡ. ή ΓΑΛ. ή ΤΟΚΟΧΡ &amp;BALLON&amp;GR'!C54,IF($B$10=3,'ΧΡΕΩΛΥΤΙΚΟ &amp; BALLON &amp; GRACE'!C54)))</f>
        <v>0</v>
      </c>
      <c r="G54" s="43">
        <f>IF($B$10=1,'ΕΝΙΑΙΟ &amp; BALLON &amp; GRACE'!E54,IF($B$10=2,'ΠΡ. ή ΓΑΛ. ή ΤΟΚΟΧΡ &amp;BALLON&amp;GR'!D54,IF($B$10=3,'ΧΡΕΩΛΥΤΙΚΟ &amp; BALLON &amp; GRACE'!D54)))</f>
        <v>0</v>
      </c>
      <c r="H54" s="43">
        <f>IF($B$10=1,'ΕΝΙΑΙΟ &amp; BALLON &amp; GRACE'!F54,IF($B$10=2,'ΠΡ. ή ΓΑΛ. ή ΤΟΚΟΧΡ &amp;BALLON&amp;GR'!E54,IF($B$10=3,'ΧΡΕΩΛΥΤΙΚΟ &amp; BALLON &amp; GRACE'!E54)))</f>
        <v>0</v>
      </c>
      <c r="I54" s="43">
        <f>IF($B$10=1,'ΕΝΙΑΙΟ &amp; BALLON &amp; GRACE'!G54,IF($B$10=2,'ΠΡ. ή ΓΑΛ. ή ΤΟΚΟΧΡ &amp;BALLON&amp;GR'!F54,IF($B$10=3,'ΧΡΕΩΛΥΤΙΚΟ &amp; BALLON &amp; GRACE'!F54)))</f>
        <v>0</v>
      </c>
      <c r="J54" s="43">
        <f>IF($B$10=1,'ΕΝΙΑΙΟ &amp; BALLON &amp; GRACE'!H54,IF($B$10=2,'ΠΡ. ή ΓΑΛ. ή ΤΟΚΟΧΡ &amp;BALLON&amp;GR'!G54,IF($B$10=3,'ΧΡΕΩΛΥΤΙΚΟ &amp; BALLON &amp; GRACE'!G54)))</f>
        <v>0</v>
      </c>
    </row>
    <row r="55" spans="5:10" x14ac:dyDescent="0.25">
      <c r="E55" s="42">
        <f t="shared" si="0"/>
        <v>48853.9375</v>
      </c>
      <c r="F55" s="43">
        <f>IF($B$10=1,'ΕΝΙΑΙΟ &amp; BALLON &amp; GRACE'!D55,IF($B$10=2,'ΠΡ. ή ΓΑΛ. ή ΤΟΚΟΧΡ &amp;BALLON&amp;GR'!C55,IF($B$10=3,'ΧΡΕΩΛΥΤΙΚΟ &amp; BALLON &amp; GRACE'!C55)))</f>
        <v>0</v>
      </c>
      <c r="G55" s="43">
        <f>IF($B$10=1,'ΕΝΙΑΙΟ &amp; BALLON &amp; GRACE'!E55,IF($B$10=2,'ΠΡ. ή ΓΑΛ. ή ΤΟΚΟΧΡ &amp;BALLON&amp;GR'!D55,IF($B$10=3,'ΧΡΕΩΛΥΤΙΚΟ &amp; BALLON &amp; GRACE'!D55)))</f>
        <v>0</v>
      </c>
      <c r="H55" s="43">
        <f>IF($B$10=1,'ΕΝΙΑΙΟ &amp; BALLON &amp; GRACE'!F55,IF($B$10=2,'ΠΡ. ή ΓΑΛ. ή ΤΟΚΟΧΡ &amp;BALLON&amp;GR'!E55,IF($B$10=3,'ΧΡΕΩΛΥΤΙΚΟ &amp; BALLON &amp; GRACE'!E55)))</f>
        <v>0</v>
      </c>
      <c r="I55" s="43">
        <f>IF($B$10=1,'ΕΝΙΑΙΟ &amp; BALLON &amp; GRACE'!G55,IF($B$10=2,'ΠΡ. ή ΓΑΛ. ή ΤΟΚΟΧΡ &amp;BALLON&amp;GR'!F55,IF($B$10=3,'ΧΡΕΩΛΥΤΙΚΟ &amp; BALLON &amp; GRACE'!F55)))</f>
        <v>0</v>
      </c>
      <c r="J55" s="43">
        <f>IF($B$10=1,'ΕΝΙΑΙΟ &amp; BALLON &amp; GRACE'!H55,IF($B$10=2,'ΠΡ. ή ΓΑΛ. ή ΤΟΚΟΧΡ &amp;BALLON&amp;GR'!G55,IF($B$10=3,'ΧΡΕΩΛΥΤΙΚΟ &amp; BALLON &amp; GRACE'!G55)))</f>
        <v>0</v>
      </c>
    </row>
    <row r="56" spans="5:10" x14ac:dyDescent="0.25">
      <c r="E56" s="42">
        <f t="shared" si="0"/>
        <v>48945.25</v>
      </c>
      <c r="F56" s="43">
        <f>IF($B$10=1,'ΕΝΙΑΙΟ &amp; BALLON &amp; GRACE'!D56,IF($B$10=2,'ΠΡ. ή ΓΑΛ. ή ΤΟΚΟΧΡ &amp;BALLON&amp;GR'!C56,IF($B$10=3,'ΧΡΕΩΛΥΤΙΚΟ &amp; BALLON &amp; GRACE'!C56)))</f>
        <v>0</v>
      </c>
      <c r="G56" s="43">
        <f>IF($B$10=1,'ΕΝΙΑΙΟ &amp; BALLON &amp; GRACE'!E56,IF($B$10=2,'ΠΡ. ή ΓΑΛ. ή ΤΟΚΟΧΡ &amp;BALLON&amp;GR'!D56,IF($B$10=3,'ΧΡΕΩΛΥΤΙΚΟ &amp; BALLON &amp; GRACE'!D56)))</f>
        <v>0</v>
      </c>
      <c r="H56" s="43">
        <f>IF($B$10=1,'ΕΝΙΑΙΟ &amp; BALLON &amp; GRACE'!F56,IF($B$10=2,'ΠΡ. ή ΓΑΛ. ή ΤΟΚΟΧΡ &amp;BALLON&amp;GR'!E56,IF($B$10=3,'ΧΡΕΩΛΥΤΙΚΟ &amp; BALLON &amp; GRACE'!E56)))</f>
        <v>0</v>
      </c>
      <c r="I56" s="43">
        <f>IF($B$10=1,'ΕΝΙΑΙΟ &amp; BALLON &amp; GRACE'!G56,IF($B$10=2,'ΠΡ. ή ΓΑΛ. ή ΤΟΚΟΧΡ &amp;BALLON&amp;GR'!F56,IF($B$10=3,'ΧΡΕΩΛΥΤΙΚΟ &amp; BALLON &amp; GRACE'!F56)))</f>
        <v>0</v>
      </c>
      <c r="J56" s="43">
        <f>IF($B$10=1,'ΕΝΙΑΙΟ &amp; BALLON &amp; GRACE'!H56,IF($B$10=2,'ΠΡ. ή ΓΑΛ. ή ΤΟΚΟΧΡ &amp;BALLON&amp;GR'!G56,IF($B$10=3,'ΧΡΕΩΛΥΤΙΚΟ &amp; BALLON &amp; GRACE'!G56)))</f>
        <v>0</v>
      </c>
    </row>
    <row r="57" spans="5:10" x14ac:dyDescent="0.25">
      <c r="E57" s="42">
        <f t="shared" si="0"/>
        <v>49036.5625</v>
      </c>
      <c r="F57" s="43">
        <f>IF($B$10=1,'ΕΝΙΑΙΟ &amp; BALLON &amp; GRACE'!D57,IF($B$10=2,'ΠΡ. ή ΓΑΛ. ή ΤΟΚΟΧΡ &amp;BALLON&amp;GR'!C57,IF($B$10=3,'ΧΡΕΩΛΥΤΙΚΟ &amp; BALLON &amp; GRACE'!C57)))</f>
        <v>0</v>
      </c>
      <c r="G57" s="43">
        <f>IF($B$10=1,'ΕΝΙΑΙΟ &amp; BALLON &amp; GRACE'!E57,IF($B$10=2,'ΠΡ. ή ΓΑΛ. ή ΤΟΚΟΧΡ &amp;BALLON&amp;GR'!D57,IF($B$10=3,'ΧΡΕΩΛΥΤΙΚΟ &amp; BALLON &amp; GRACE'!D57)))</f>
        <v>0</v>
      </c>
      <c r="H57" s="43">
        <f>IF($B$10=1,'ΕΝΙΑΙΟ &amp; BALLON &amp; GRACE'!F57,IF($B$10=2,'ΠΡ. ή ΓΑΛ. ή ΤΟΚΟΧΡ &amp;BALLON&amp;GR'!E57,IF($B$10=3,'ΧΡΕΩΛΥΤΙΚΟ &amp; BALLON &amp; GRACE'!E57)))</f>
        <v>0</v>
      </c>
      <c r="I57" s="43">
        <f>IF($B$10=1,'ΕΝΙΑΙΟ &amp; BALLON &amp; GRACE'!G57,IF($B$10=2,'ΠΡ. ή ΓΑΛ. ή ΤΟΚΟΧΡ &amp;BALLON&amp;GR'!F57,IF($B$10=3,'ΧΡΕΩΛΥΤΙΚΟ &amp; BALLON &amp; GRACE'!F57)))</f>
        <v>0</v>
      </c>
      <c r="J57" s="43">
        <f>IF($B$10=1,'ΕΝΙΑΙΟ &amp; BALLON &amp; GRACE'!H57,IF($B$10=2,'ΠΡ. ή ΓΑΛ. ή ΤΟΚΟΧΡ &amp;BALLON&amp;GR'!G57,IF($B$10=3,'ΧΡΕΩΛΥΤΙΚΟ &amp; BALLON &amp; GRACE'!G57)))</f>
        <v>0</v>
      </c>
    </row>
    <row r="58" spans="5:10" x14ac:dyDescent="0.25">
      <c r="E58" s="42">
        <f t="shared" si="0"/>
        <v>49127.875</v>
      </c>
      <c r="F58" s="43">
        <f>IF($B$10=1,'ΕΝΙΑΙΟ &amp; BALLON &amp; GRACE'!D58,IF($B$10=2,'ΠΡ. ή ΓΑΛ. ή ΤΟΚΟΧΡ &amp;BALLON&amp;GR'!C58,IF($B$10=3,'ΧΡΕΩΛΥΤΙΚΟ &amp; BALLON &amp; GRACE'!C58)))</f>
        <v>0</v>
      </c>
      <c r="G58" s="43">
        <f>IF($B$10=1,'ΕΝΙΑΙΟ &amp; BALLON &amp; GRACE'!E58,IF($B$10=2,'ΠΡ. ή ΓΑΛ. ή ΤΟΚΟΧΡ &amp;BALLON&amp;GR'!D58,IF($B$10=3,'ΧΡΕΩΛΥΤΙΚΟ &amp; BALLON &amp; GRACE'!D58)))</f>
        <v>0</v>
      </c>
      <c r="H58" s="43">
        <f>IF($B$10=1,'ΕΝΙΑΙΟ &amp; BALLON &amp; GRACE'!F58,IF($B$10=2,'ΠΡ. ή ΓΑΛ. ή ΤΟΚΟΧΡ &amp;BALLON&amp;GR'!E58,IF($B$10=3,'ΧΡΕΩΛΥΤΙΚΟ &amp; BALLON &amp; GRACE'!E58)))</f>
        <v>0</v>
      </c>
      <c r="I58" s="43">
        <f>IF($B$10=1,'ΕΝΙΑΙΟ &amp; BALLON &amp; GRACE'!G58,IF($B$10=2,'ΠΡ. ή ΓΑΛ. ή ΤΟΚΟΧΡ &amp;BALLON&amp;GR'!F58,IF($B$10=3,'ΧΡΕΩΛΥΤΙΚΟ &amp; BALLON &amp; GRACE'!F58)))</f>
        <v>0</v>
      </c>
      <c r="J58" s="43">
        <f>IF($B$10=1,'ΕΝΙΑΙΟ &amp; BALLON &amp; GRACE'!H58,IF($B$10=2,'ΠΡ. ή ΓΑΛ. ή ΤΟΚΟΧΡ &amp;BALLON&amp;GR'!G58,IF($B$10=3,'ΧΡΕΩΛΥΤΙΚΟ &amp; BALLON &amp; GRACE'!G58)))</f>
        <v>0</v>
      </c>
    </row>
    <row r="59" spans="5:10" x14ac:dyDescent="0.25">
      <c r="E59" s="42">
        <f t="shared" si="0"/>
        <v>49219.1875</v>
      </c>
      <c r="F59" s="43">
        <f>IF($B$10=1,'ΕΝΙΑΙΟ &amp; BALLON &amp; GRACE'!D59,IF($B$10=2,'ΠΡ. ή ΓΑΛ. ή ΤΟΚΟΧΡ &amp;BALLON&amp;GR'!C59,IF($B$10=3,'ΧΡΕΩΛΥΤΙΚΟ &amp; BALLON &amp; GRACE'!C59)))</f>
        <v>0</v>
      </c>
      <c r="G59" s="43">
        <f>IF($B$10=1,'ΕΝΙΑΙΟ &amp; BALLON &amp; GRACE'!E59,IF($B$10=2,'ΠΡ. ή ΓΑΛ. ή ΤΟΚΟΧΡ &amp;BALLON&amp;GR'!D59,IF($B$10=3,'ΧΡΕΩΛΥΤΙΚΟ &amp; BALLON &amp; GRACE'!D59)))</f>
        <v>0</v>
      </c>
      <c r="H59" s="43">
        <f>IF($B$10=1,'ΕΝΙΑΙΟ &amp; BALLON &amp; GRACE'!F59,IF($B$10=2,'ΠΡ. ή ΓΑΛ. ή ΤΟΚΟΧΡ &amp;BALLON&amp;GR'!E59,IF($B$10=3,'ΧΡΕΩΛΥΤΙΚΟ &amp; BALLON &amp; GRACE'!E59)))</f>
        <v>0</v>
      </c>
      <c r="I59" s="43">
        <f>IF($B$10=1,'ΕΝΙΑΙΟ &amp; BALLON &amp; GRACE'!G59,IF($B$10=2,'ΠΡ. ή ΓΑΛ. ή ΤΟΚΟΧΡ &amp;BALLON&amp;GR'!F59,IF($B$10=3,'ΧΡΕΩΛΥΤΙΚΟ &amp; BALLON &amp; GRACE'!F59)))</f>
        <v>0</v>
      </c>
      <c r="J59" s="43">
        <f>IF($B$10=1,'ΕΝΙΑΙΟ &amp; BALLON &amp; GRACE'!H59,IF($B$10=2,'ΠΡ. ή ΓΑΛ. ή ΤΟΚΟΧΡ &amp;BALLON&amp;GR'!G59,IF($B$10=3,'ΧΡΕΩΛΥΤΙΚΟ &amp; BALLON &amp; GRACE'!G59)))</f>
        <v>0</v>
      </c>
    </row>
    <row r="60" spans="5:10" x14ac:dyDescent="0.25">
      <c r="E60" s="42">
        <f t="shared" si="0"/>
        <v>49310.5</v>
      </c>
      <c r="F60" s="43">
        <f>IF($B$10=1,'ΕΝΙΑΙΟ &amp; BALLON &amp; GRACE'!D60,IF($B$10=2,'ΠΡ. ή ΓΑΛ. ή ΤΟΚΟΧΡ &amp;BALLON&amp;GR'!C60,IF($B$10=3,'ΧΡΕΩΛΥΤΙΚΟ &amp; BALLON &amp; GRACE'!C60)))</f>
        <v>0</v>
      </c>
      <c r="G60" s="43">
        <f>IF($B$10=1,'ΕΝΙΑΙΟ &amp; BALLON &amp; GRACE'!E60,IF($B$10=2,'ΠΡ. ή ΓΑΛ. ή ΤΟΚΟΧΡ &amp;BALLON&amp;GR'!D60,IF($B$10=3,'ΧΡΕΩΛΥΤΙΚΟ &amp; BALLON &amp; GRACE'!D60)))</f>
        <v>0</v>
      </c>
      <c r="H60" s="43">
        <f>IF($B$10=1,'ΕΝΙΑΙΟ &amp; BALLON &amp; GRACE'!F60,IF($B$10=2,'ΠΡ. ή ΓΑΛ. ή ΤΟΚΟΧΡ &amp;BALLON&amp;GR'!E60,IF($B$10=3,'ΧΡΕΩΛΥΤΙΚΟ &amp; BALLON &amp; GRACE'!E60)))</f>
        <v>0</v>
      </c>
      <c r="I60" s="43">
        <f>IF($B$10=1,'ΕΝΙΑΙΟ &amp; BALLON &amp; GRACE'!G60,IF($B$10=2,'ΠΡ. ή ΓΑΛ. ή ΤΟΚΟΧΡ &amp;BALLON&amp;GR'!F60,IF($B$10=3,'ΧΡΕΩΛΥΤΙΚΟ &amp; BALLON &amp; GRACE'!F60)))</f>
        <v>0</v>
      </c>
      <c r="J60" s="43">
        <f>IF($B$10=1,'ΕΝΙΑΙΟ &amp; BALLON &amp; GRACE'!H60,IF($B$10=2,'ΠΡ. ή ΓΑΛ. ή ΤΟΚΟΧΡ &amp;BALLON&amp;GR'!G60,IF($B$10=3,'ΧΡΕΩΛΥΤΙΚΟ &amp; BALLON &amp; GRACE'!G60)))</f>
        <v>0</v>
      </c>
    </row>
    <row r="61" spans="5:10" x14ac:dyDescent="0.25">
      <c r="E61" s="42">
        <f t="shared" si="0"/>
        <v>49401.8125</v>
      </c>
      <c r="F61" s="43">
        <f>IF($B$10=1,'ΕΝΙΑΙΟ &amp; BALLON &amp; GRACE'!D61,IF($B$10=2,'ΠΡ. ή ΓΑΛ. ή ΤΟΚΟΧΡ &amp;BALLON&amp;GR'!C61,IF($B$10=3,'ΧΡΕΩΛΥΤΙΚΟ &amp; BALLON &amp; GRACE'!C61)))</f>
        <v>0</v>
      </c>
      <c r="G61" s="43">
        <f>IF($B$10=1,'ΕΝΙΑΙΟ &amp; BALLON &amp; GRACE'!E61,IF($B$10=2,'ΠΡ. ή ΓΑΛ. ή ΤΟΚΟΧΡ &amp;BALLON&amp;GR'!D61,IF($B$10=3,'ΧΡΕΩΛΥΤΙΚΟ &amp; BALLON &amp; GRACE'!D61)))</f>
        <v>0</v>
      </c>
      <c r="H61" s="43">
        <f>IF($B$10=1,'ΕΝΙΑΙΟ &amp; BALLON &amp; GRACE'!F61,IF($B$10=2,'ΠΡ. ή ΓΑΛ. ή ΤΟΚΟΧΡ &amp;BALLON&amp;GR'!E61,IF($B$10=3,'ΧΡΕΩΛΥΤΙΚΟ &amp; BALLON &amp; GRACE'!E61)))</f>
        <v>0</v>
      </c>
      <c r="I61" s="43">
        <f>IF($B$10=1,'ΕΝΙΑΙΟ &amp; BALLON &amp; GRACE'!G61,IF($B$10=2,'ΠΡ. ή ΓΑΛ. ή ΤΟΚΟΧΡ &amp;BALLON&amp;GR'!F61,IF($B$10=3,'ΧΡΕΩΛΥΤΙΚΟ &amp; BALLON &amp; GRACE'!F61)))</f>
        <v>0</v>
      </c>
      <c r="J61" s="43">
        <f>IF($B$10=1,'ΕΝΙΑΙΟ &amp; BALLON &amp; GRACE'!H61,IF($B$10=2,'ΠΡ. ή ΓΑΛ. ή ΤΟΚΟΧΡ &amp;BALLON&amp;GR'!G61,IF($B$10=3,'ΧΡΕΩΛΥΤΙΚΟ &amp; BALLON &amp; GRACE'!G61)))</f>
        <v>0</v>
      </c>
    </row>
    <row r="62" spans="5:10" x14ac:dyDescent="0.25">
      <c r="E62" s="42">
        <f t="shared" si="0"/>
        <v>49493.125</v>
      </c>
      <c r="F62" s="43">
        <f>IF($B$10=1,'ΕΝΙΑΙΟ &amp; BALLON &amp; GRACE'!D62,IF($B$10=2,'ΠΡ. ή ΓΑΛ. ή ΤΟΚΟΧΡ &amp;BALLON&amp;GR'!C62,IF($B$10=3,'ΧΡΕΩΛΥΤΙΚΟ &amp; BALLON &amp; GRACE'!C62)))</f>
        <v>0</v>
      </c>
      <c r="G62" s="43">
        <f>IF($B$10=1,'ΕΝΙΑΙΟ &amp; BALLON &amp; GRACE'!E62,IF($B$10=2,'ΠΡ. ή ΓΑΛ. ή ΤΟΚΟΧΡ &amp;BALLON&amp;GR'!D62,IF($B$10=3,'ΧΡΕΩΛΥΤΙΚΟ &amp; BALLON &amp; GRACE'!D62)))</f>
        <v>0</v>
      </c>
      <c r="H62" s="43">
        <f>IF($B$10=1,'ΕΝΙΑΙΟ &amp; BALLON &amp; GRACE'!F62,IF($B$10=2,'ΠΡ. ή ΓΑΛ. ή ΤΟΚΟΧΡ &amp;BALLON&amp;GR'!E62,IF($B$10=3,'ΧΡΕΩΛΥΤΙΚΟ &amp; BALLON &amp; GRACE'!E62)))</f>
        <v>0</v>
      </c>
      <c r="I62" s="43">
        <f>IF($B$10=1,'ΕΝΙΑΙΟ &amp; BALLON &amp; GRACE'!G62,IF($B$10=2,'ΠΡ. ή ΓΑΛ. ή ΤΟΚΟΧΡ &amp;BALLON&amp;GR'!F62,IF($B$10=3,'ΧΡΕΩΛΥΤΙΚΟ &amp; BALLON &amp; GRACE'!F62)))</f>
        <v>0</v>
      </c>
      <c r="J62" s="43">
        <f>IF($B$10=1,'ΕΝΙΑΙΟ &amp; BALLON &amp; GRACE'!H62,IF($B$10=2,'ΠΡ. ή ΓΑΛ. ή ΤΟΚΟΧΡ &amp;BALLON&amp;GR'!G62,IF($B$10=3,'ΧΡΕΩΛΥΤΙΚΟ &amp; BALLON &amp; GRACE'!G62)))</f>
        <v>0</v>
      </c>
    </row>
    <row r="63" spans="5:10" x14ac:dyDescent="0.25">
      <c r="E63" s="42">
        <f t="shared" si="0"/>
        <v>49584.4375</v>
      </c>
      <c r="F63" s="43">
        <f>IF($B$10=1,'ΕΝΙΑΙΟ &amp; BALLON &amp; GRACE'!D63,IF($B$10=2,'ΠΡ. ή ΓΑΛ. ή ΤΟΚΟΧΡ &amp;BALLON&amp;GR'!C63,IF($B$10=3,'ΧΡΕΩΛΥΤΙΚΟ &amp; BALLON &amp; GRACE'!C63)))</f>
        <v>0</v>
      </c>
      <c r="G63" s="43">
        <f>IF($B$10=1,'ΕΝΙΑΙΟ &amp; BALLON &amp; GRACE'!E63,IF($B$10=2,'ΠΡ. ή ΓΑΛ. ή ΤΟΚΟΧΡ &amp;BALLON&amp;GR'!D63,IF($B$10=3,'ΧΡΕΩΛΥΤΙΚΟ &amp; BALLON &amp; GRACE'!D63)))</f>
        <v>0</v>
      </c>
      <c r="H63" s="43">
        <f>IF($B$10=1,'ΕΝΙΑΙΟ &amp; BALLON &amp; GRACE'!F63,IF($B$10=2,'ΠΡ. ή ΓΑΛ. ή ΤΟΚΟΧΡ &amp;BALLON&amp;GR'!E63,IF($B$10=3,'ΧΡΕΩΛΥΤΙΚΟ &amp; BALLON &amp; GRACE'!E63)))</f>
        <v>0</v>
      </c>
      <c r="I63" s="43">
        <f>IF($B$10=1,'ΕΝΙΑΙΟ &amp; BALLON &amp; GRACE'!G63,IF($B$10=2,'ΠΡ. ή ΓΑΛ. ή ΤΟΚΟΧΡ &amp;BALLON&amp;GR'!F63,IF($B$10=3,'ΧΡΕΩΛΥΤΙΚΟ &amp; BALLON &amp; GRACE'!F63)))</f>
        <v>0</v>
      </c>
      <c r="J63" s="43">
        <f>IF($B$10=1,'ΕΝΙΑΙΟ &amp; BALLON &amp; GRACE'!H63,IF($B$10=2,'ΠΡ. ή ΓΑΛ. ή ΤΟΚΟΧΡ &amp;BALLON&amp;GR'!G63,IF($B$10=3,'ΧΡΕΩΛΥΤΙΚΟ &amp; BALLON &amp; GRACE'!G63)))</f>
        <v>0</v>
      </c>
    </row>
    <row r="64" spans="5:10" x14ac:dyDescent="0.25">
      <c r="E64" s="42">
        <f t="shared" si="0"/>
        <v>49675.75</v>
      </c>
      <c r="F64" s="43">
        <f>IF($B$10=1,'ΕΝΙΑΙΟ &amp; BALLON &amp; GRACE'!D64,IF($B$10=2,'ΠΡ. ή ΓΑΛ. ή ΤΟΚΟΧΡ &amp;BALLON&amp;GR'!C64,IF($B$10=3,'ΧΡΕΩΛΥΤΙΚΟ &amp; BALLON &amp; GRACE'!C64)))</f>
        <v>0</v>
      </c>
      <c r="G64" s="43">
        <f>IF($B$10=1,'ΕΝΙΑΙΟ &amp; BALLON &amp; GRACE'!E64,IF($B$10=2,'ΠΡ. ή ΓΑΛ. ή ΤΟΚΟΧΡ &amp;BALLON&amp;GR'!D64,IF($B$10=3,'ΧΡΕΩΛΥΤΙΚΟ &amp; BALLON &amp; GRACE'!D64)))</f>
        <v>0</v>
      </c>
      <c r="H64" s="43">
        <f>IF($B$10=1,'ΕΝΙΑΙΟ &amp; BALLON &amp; GRACE'!F64,IF($B$10=2,'ΠΡ. ή ΓΑΛ. ή ΤΟΚΟΧΡ &amp;BALLON&amp;GR'!E64,IF($B$10=3,'ΧΡΕΩΛΥΤΙΚΟ &amp; BALLON &amp; GRACE'!E64)))</f>
        <v>0</v>
      </c>
      <c r="I64" s="43">
        <f>IF($B$10=1,'ΕΝΙΑΙΟ &amp; BALLON &amp; GRACE'!G64,IF($B$10=2,'ΠΡ. ή ΓΑΛ. ή ΤΟΚΟΧΡ &amp;BALLON&amp;GR'!F64,IF($B$10=3,'ΧΡΕΩΛΥΤΙΚΟ &amp; BALLON &amp; GRACE'!F64)))</f>
        <v>0</v>
      </c>
      <c r="J64" s="43">
        <f>IF($B$10=1,'ΕΝΙΑΙΟ &amp; BALLON &amp; GRACE'!H64,IF($B$10=2,'ΠΡ. ή ΓΑΛ. ή ΤΟΚΟΧΡ &amp;BALLON&amp;GR'!G64,IF($B$10=3,'ΧΡΕΩΛΥΤΙΚΟ &amp; BALLON &amp; GRACE'!G64)))</f>
        <v>0</v>
      </c>
    </row>
    <row r="65" spans="1:10" x14ac:dyDescent="0.25">
      <c r="E65" s="42">
        <f t="shared" si="0"/>
        <v>49767.0625</v>
      </c>
      <c r="F65" s="43">
        <f>IF($B$10=1,'ΕΝΙΑΙΟ &amp; BALLON &amp; GRACE'!D65,IF($B$10=2,'ΠΡ. ή ΓΑΛ. ή ΤΟΚΟΧΡ &amp;BALLON&amp;GR'!C65,IF($B$10=3,'ΧΡΕΩΛΥΤΙΚΟ &amp; BALLON &amp; GRACE'!C65)))</f>
        <v>0</v>
      </c>
      <c r="G65" s="43">
        <f>IF($B$10=1,'ΕΝΙΑΙΟ &amp; BALLON &amp; GRACE'!E65,IF($B$10=2,'ΠΡ. ή ΓΑΛ. ή ΤΟΚΟΧΡ &amp;BALLON&amp;GR'!D65,IF($B$10=3,'ΧΡΕΩΛΥΤΙΚΟ &amp; BALLON &amp; GRACE'!D65)))</f>
        <v>0</v>
      </c>
      <c r="H65" s="43">
        <f>IF($B$10=1,'ΕΝΙΑΙΟ &amp; BALLON &amp; GRACE'!F65,IF($B$10=2,'ΠΡ. ή ΓΑΛ. ή ΤΟΚΟΧΡ &amp;BALLON&amp;GR'!E65,IF($B$10=3,'ΧΡΕΩΛΥΤΙΚΟ &amp; BALLON &amp; GRACE'!E65)))</f>
        <v>0</v>
      </c>
      <c r="I65" s="43">
        <f>IF($B$10=1,'ΕΝΙΑΙΟ &amp; BALLON &amp; GRACE'!G65,IF($B$10=2,'ΠΡ. ή ΓΑΛ. ή ΤΟΚΟΧΡ &amp;BALLON&amp;GR'!F65,IF($B$10=3,'ΧΡΕΩΛΥΤΙΚΟ &amp; BALLON &amp; GRACE'!F65)))</f>
        <v>0</v>
      </c>
      <c r="J65" s="43">
        <f>IF($B$10=1,'ΕΝΙΑΙΟ &amp; BALLON &amp; GRACE'!H65,IF($B$10=2,'ΠΡ. ή ΓΑΛ. ή ΤΟΚΟΧΡ &amp;BALLON&amp;GR'!G65,IF($B$10=3,'ΧΡΕΩΛΥΤΙΚΟ &amp; BALLON &amp; GRACE'!G65)))</f>
        <v>0</v>
      </c>
    </row>
    <row r="66" spans="1:10" x14ac:dyDescent="0.25">
      <c r="A66" s="1">
        <f>ROUND('ΠΡ. ή ΓΑΛ. ή ΤΟΚΟΧΡ &amp;BALLON&amp;GR'!G84,0)</f>
        <v>0</v>
      </c>
      <c r="E66" s="42">
        <f t="shared" si="0"/>
        <v>49858.375</v>
      </c>
      <c r="F66" s="43">
        <f>IF($B$10=1,'ΕΝΙΑΙΟ &amp; BALLON &amp; GRACE'!D66,IF($B$10=2,'ΠΡ. ή ΓΑΛ. ή ΤΟΚΟΧΡ &amp;BALLON&amp;GR'!C66,IF($B$10=3,'ΧΡΕΩΛΥΤΙΚΟ &amp; BALLON &amp; GRACE'!C66)))</f>
        <v>0</v>
      </c>
      <c r="G66" s="43">
        <f>IF($B$10=1,'ΕΝΙΑΙΟ &amp; BALLON &amp; GRACE'!E66,IF($B$10=2,'ΠΡ. ή ΓΑΛ. ή ΤΟΚΟΧΡ &amp;BALLON&amp;GR'!D66,IF($B$10=3,'ΧΡΕΩΛΥΤΙΚΟ &amp; BALLON &amp; GRACE'!D66)))</f>
        <v>0</v>
      </c>
      <c r="H66" s="43">
        <f>IF($B$10=1,'ΕΝΙΑΙΟ &amp; BALLON &amp; GRACE'!F66,IF($B$10=2,'ΠΡ. ή ΓΑΛ. ή ΤΟΚΟΧΡ &amp;BALLON&amp;GR'!E66,IF($B$10=3,'ΧΡΕΩΛΥΤΙΚΟ &amp; BALLON &amp; GRACE'!E66)))</f>
        <v>0</v>
      </c>
      <c r="I66" s="43">
        <f>IF($B$10=1,'ΕΝΙΑΙΟ &amp; BALLON &amp; GRACE'!G66,IF($B$10=2,'ΠΡ. ή ΓΑΛ. ή ΤΟΚΟΧΡ &amp;BALLON&amp;GR'!F66,IF($B$10=3,'ΧΡΕΩΛΥΤΙΚΟ &amp; BALLON &amp; GRACE'!F66)))</f>
        <v>0</v>
      </c>
      <c r="J66" s="43">
        <f>IF($B$10=1,'ΕΝΙΑΙΟ &amp; BALLON &amp; GRACE'!H66,IF($B$10=2,'ΠΡ. ή ΓΑΛ. ή ΤΟΚΟΧΡ &amp;BALLON&amp;GR'!G66,IF($B$10=3,'ΧΡΕΩΛΥΤΙΚΟ &amp; BALLON &amp; GRACE'!G66)))</f>
        <v>0</v>
      </c>
    </row>
    <row r="67" spans="1:10" x14ac:dyDescent="0.25">
      <c r="E67" s="42">
        <f t="shared" si="0"/>
        <v>49949.6875</v>
      </c>
      <c r="F67" s="43">
        <f>IF($B$10=1,'ΕΝΙΑΙΟ &amp; BALLON &amp; GRACE'!D67,IF($B$10=2,'ΠΡ. ή ΓΑΛ. ή ΤΟΚΟΧΡ &amp;BALLON&amp;GR'!C67,IF($B$10=3,'ΧΡΕΩΛΥΤΙΚΟ &amp; BALLON &amp; GRACE'!C67)))</f>
        <v>0</v>
      </c>
      <c r="G67" s="43">
        <f>IF($B$10=1,'ΕΝΙΑΙΟ &amp; BALLON &amp; GRACE'!E67,IF($B$10=2,'ΠΡ. ή ΓΑΛ. ή ΤΟΚΟΧΡ &amp;BALLON&amp;GR'!D67,IF($B$10=3,'ΧΡΕΩΛΥΤΙΚΟ &amp; BALLON &amp; GRACE'!D67)))</f>
        <v>0</v>
      </c>
      <c r="H67" s="43">
        <f>IF($B$10=1,'ΕΝΙΑΙΟ &amp; BALLON &amp; GRACE'!F67,IF($B$10=2,'ΠΡ. ή ΓΑΛ. ή ΤΟΚΟΧΡ &amp;BALLON&amp;GR'!E67,IF($B$10=3,'ΧΡΕΩΛΥΤΙΚΟ &amp; BALLON &amp; GRACE'!E67)))</f>
        <v>0</v>
      </c>
      <c r="I67" s="43">
        <f>IF($B$10=1,'ΕΝΙΑΙΟ &amp; BALLON &amp; GRACE'!G67,IF($B$10=2,'ΠΡ. ή ΓΑΛ. ή ΤΟΚΟΧΡ &amp;BALLON&amp;GR'!F67,IF($B$10=3,'ΧΡΕΩΛΥΤΙΚΟ &amp; BALLON &amp; GRACE'!F67)))</f>
        <v>0</v>
      </c>
      <c r="J67" s="43">
        <f>IF($B$10=1,'ΕΝΙΑΙΟ &amp; BALLON &amp; GRACE'!H67,IF($B$10=2,'ΠΡ. ή ΓΑΛ. ή ΤΟΚΟΧΡ &amp;BALLON&amp;GR'!G67,IF($B$10=3,'ΧΡΕΩΛΥΤΙΚΟ &amp; BALLON &amp; GRACE'!G67)))</f>
        <v>0</v>
      </c>
    </row>
    <row r="68" spans="1:10" x14ac:dyDescent="0.25">
      <c r="E68" s="42">
        <f t="shared" si="0"/>
        <v>50041</v>
      </c>
      <c r="F68" s="43">
        <f>IF($B$10=1,'ΕΝΙΑΙΟ &amp; BALLON &amp; GRACE'!D68,IF($B$10=2,'ΠΡ. ή ΓΑΛ. ή ΤΟΚΟΧΡ &amp;BALLON&amp;GR'!C68,IF($B$10=3,'ΧΡΕΩΛΥΤΙΚΟ &amp; BALLON &amp; GRACE'!C68)))</f>
        <v>0</v>
      </c>
      <c r="G68" s="43">
        <f>IF($B$10=1,'ΕΝΙΑΙΟ &amp; BALLON &amp; GRACE'!E68,IF($B$10=2,'ΠΡ. ή ΓΑΛ. ή ΤΟΚΟΧΡ &amp;BALLON&amp;GR'!D68,IF($B$10=3,'ΧΡΕΩΛΥΤΙΚΟ &amp; BALLON &amp; GRACE'!D68)))</f>
        <v>0</v>
      </c>
      <c r="H68" s="43">
        <f>IF($B$10=1,'ΕΝΙΑΙΟ &amp; BALLON &amp; GRACE'!F68,IF($B$10=2,'ΠΡ. ή ΓΑΛ. ή ΤΟΚΟΧΡ &amp;BALLON&amp;GR'!E68,IF($B$10=3,'ΧΡΕΩΛΥΤΙΚΟ &amp; BALLON &amp; GRACE'!E68)))</f>
        <v>0</v>
      </c>
      <c r="I68" s="43">
        <f>IF($B$10=1,'ΕΝΙΑΙΟ &amp; BALLON &amp; GRACE'!G68,IF($B$10=2,'ΠΡ. ή ΓΑΛ. ή ΤΟΚΟΧΡ &amp;BALLON&amp;GR'!F68,IF($B$10=3,'ΧΡΕΩΛΥΤΙΚΟ &amp; BALLON &amp; GRACE'!F68)))</f>
        <v>0</v>
      </c>
      <c r="J68" s="43">
        <f>IF($B$10=1,'ΕΝΙΑΙΟ &amp; BALLON &amp; GRACE'!H68,IF($B$10=2,'ΠΡ. ή ΓΑΛ. ή ΤΟΚΟΧΡ &amp;BALLON&amp;GR'!G68,IF($B$10=3,'ΧΡΕΩΛΥΤΙΚΟ &amp; BALLON &amp; GRACE'!G68)))</f>
        <v>0</v>
      </c>
    </row>
    <row r="69" spans="1:10" x14ac:dyDescent="0.25">
      <c r="E69" s="42">
        <f t="shared" si="0"/>
        <v>50132.3125</v>
      </c>
      <c r="F69" s="43">
        <f>IF($B$10=1,'ΕΝΙΑΙΟ &amp; BALLON &amp; GRACE'!D69,IF($B$10=2,'ΠΡ. ή ΓΑΛ. ή ΤΟΚΟΧΡ &amp;BALLON&amp;GR'!C69,IF($B$10=3,'ΧΡΕΩΛΥΤΙΚΟ &amp; BALLON &amp; GRACE'!C69)))</f>
        <v>0</v>
      </c>
      <c r="G69" s="43">
        <f>IF($B$10=1,'ΕΝΙΑΙΟ &amp; BALLON &amp; GRACE'!E69,IF($B$10=2,'ΠΡ. ή ΓΑΛ. ή ΤΟΚΟΧΡ &amp;BALLON&amp;GR'!D69,IF($B$10=3,'ΧΡΕΩΛΥΤΙΚΟ &amp; BALLON &amp; GRACE'!D69)))</f>
        <v>0</v>
      </c>
      <c r="H69" s="43">
        <f>IF($B$10=1,'ΕΝΙΑΙΟ &amp; BALLON &amp; GRACE'!F69,IF($B$10=2,'ΠΡ. ή ΓΑΛ. ή ΤΟΚΟΧΡ &amp;BALLON&amp;GR'!E69,IF($B$10=3,'ΧΡΕΩΛΥΤΙΚΟ &amp; BALLON &amp; GRACE'!E69)))</f>
        <v>0</v>
      </c>
      <c r="I69" s="43">
        <f>IF($B$10=1,'ΕΝΙΑΙΟ &amp; BALLON &amp; GRACE'!G69,IF($B$10=2,'ΠΡ. ή ΓΑΛ. ή ΤΟΚΟΧΡ &amp;BALLON&amp;GR'!F69,IF($B$10=3,'ΧΡΕΩΛΥΤΙΚΟ &amp; BALLON &amp; GRACE'!F69)))</f>
        <v>0</v>
      </c>
      <c r="J69" s="43">
        <f>IF($B$10=1,'ΕΝΙΑΙΟ &amp; BALLON &amp; GRACE'!H69,IF($B$10=2,'ΠΡ. ή ΓΑΛ. ή ΤΟΚΟΧΡ &amp;BALLON&amp;GR'!G69,IF($B$10=3,'ΧΡΕΩΛΥΤΙΚΟ &amp; BALLON &amp; GRACE'!G69)))</f>
        <v>0</v>
      </c>
    </row>
    <row r="70" spans="1:10" x14ac:dyDescent="0.25">
      <c r="E70" s="42">
        <f t="shared" ref="E70:E124" si="1">+E69+$C$6</f>
        <v>50223.625</v>
      </c>
      <c r="F70" s="43">
        <f>IF($B$10=1,'ΕΝΙΑΙΟ &amp; BALLON &amp; GRACE'!D70,IF($B$10=2,'ΠΡ. ή ΓΑΛ. ή ΤΟΚΟΧΡ &amp;BALLON&amp;GR'!C70,IF($B$10=3,'ΧΡΕΩΛΥΤΙΚΟ &amp; BALLON &amp; GRACE'!C70)))</f>
        <v>0</v>
      </c>
      <c r="G70" s="43">
        <f>IF($B$10=1,'ΕΝΙΑΙΟ &amp; BALLON &amp; GRACE'!E70,IF($B$10=2,'ΠΡ. ή ΓΑΛ. ή ΤΟΚΟΧΡ &amp;BALLON&amp;GR'!D70,IF($B$10=3,'ΧΡΕΩΛΥΤΙΚΟ &amp; BALLON &amp; GRACE'!D70)))</f>
        <v>0</v>
      </c>
      <c r="H70" s="43">
        <f>IF($B$10=1,'ΕΝΙΑΙΟ &amp; BALLON &amp; GRACE'!F70,IF($B$10=2,'ΠΡ. ή ΓΑΛ. ή ΤΟΚΟΧΡ &amp;BALLON&amp;GR'!E70,IF($B$10=3,'ΧΡΕΩΛΥΤΙΚΟ &amp; BALLON &amp; GRACE'!E70)))</f>
        <v>0</v>
      </c>
      <c r="I70" s="43">
        <f>IF($B$10=1,'ΕΝΙΑΙΟ &amp; BALLON &amp; GRACE'!G70,IF($B$10=2,'ΠΡ. ή ΓΑΛ. ή ΤΟΚΟΧΡ &amp;BALLON&amp;GR'!F70,IF($B$10=3,'ΧΡΕΩΛΥΤΙΚΟ &amp; BALLON &amp; GRACE'!F70)))</f>
        <v>0</v>
      </c>
      <c r="J70" s="43">
        <f>IF($B$10=1,'ΕΝΙΑΙΟ &amp; BALLON &amp; GRACE'!H70,IF($B$10=2,'ΠΡ. ή ΓΑΛ. ή ΤΟΚΟΧΡ &amp;BALLON&amp;GR'!G70,IF($B$10=3,'ΧΡΕΩΛΥΤΙΚΟ &amp; BALLON &amp; GRACE'!G70)))</f>
        <v>0</v>
      </c>
    </row>
    <row r="71" spans="1:10" x14ac:dyDescent="0.25">
      <c r="E71" s="42">
        <f t="shared" si="1"/>
        <v>50314.9375</v>
      </c>
      <c r="F71" s="43">
        <f>IF($B$10=1,'ΕΝΙΑΙΟ &amp; BALLON &amp; GRACE'!D71,IF($B$10=2,'ΠΡ. ή ΓΑΛ. ή ΤΟΚΟΧΡ &amp;BALLON&amp;GR'!C71,IF($B$10=3,'ΧΡΕΩΛΥΤΙΚΟ &amp; BALLON &amp; GRACE'!C71)))</f>
        <v>0</v>
      </c>
      <c r="G71" s="43">
        <f>IF($B$10=1,'ΕΝΙΑΙΟ &amp; BALLON &amp; GRACE'!E71,IF($B$10=2,'ΠΡ. ή ΓΑΛ. ή ΤΟΚΟΧΡ &amp;BALLON&amp;GR'!D71,IF($B$10=3,'ΧΡΕΩΛΥΤΙΚΟ &amp; BALLON &amp; GRACE'!D71)))</f>
        <v>0</v>
      </c>
      <c r="H71" s="43">
        <f>IF($B$10=1,'ΕΝΙΑΙΟ &amp; BALLON &amp; GRACE'!F71,IF($B$10=2,'ΠΡ. ή ΓΑΛ. ή ΤΟΚΟΧΡ &amp;BALLON&amp;GR'!E71,IF($B$10=3,'ΧΡΕΩΛΥΤΙΚΟ &amp; BALLON &amp; GRACE'!E71)))</f>
        <v>0</v>
      </c>
      <c r="I71" s="43">
        <f>IF($B$10=1,'ΕΝΙΑΙΟ &amp; BALLON &amp; GRACE'!G71,IF($B$10=2,'ΠΡ. ή ΓΑΛ. ή ΤΟΚΟΧΡ &amp;BALLON&amp;GR'!F71,IF($B$10=3,'ΧΡΕΩΛΥΤΙΚΟ &amp; BALLON &amp; GRACE'!F71)))</f>
        <v>0</v>
      </c>
      <c r="J71" s="43">
        <f>IF($B$10=1,'ΕΝΙΑΙΟ &amp; BALLON &amp; GRACE'!H71,IF($B$10=2,'ΠΡ. ή ΓΑΛ. ή ΤΟΚΟΧΡ &amp;BALLON&amp;GR'!G71,IF($B$10=3,'ΧΡΕΩΛΥΤΙΚΟ &amp; BALLON &amp; GRACE'!G71)))</f>
        <v>0</v>
      </c>
    </row>
    <row r="72" spans="1:10" x14ac:dyDescent="0.25">
      <c r="E72" s="42">
        <f t="shared" si="1"/>
        <v>50406.25</v>
      </c>
      <c r="F72" s="43">
        <f>IF($B$10=1,'ΕΝΙΑΙΟ &amp; BALLON &amp; GRACE'!D72,IF($B$10=2,'ΠΡ. ή ΓΑΛ. ή ΤΟΚΟΧΡ &amp;BALLON&amp;GR'!C72,IF($B$10=3,'ΧΡΕΩΛΥΤΙΚΟ &amp; BALLON &amp; GRACE'!C72)))</f>
        <v>0</v>
      </c>
      <c r="G72" s="43">
        <f>IF($B$10=1,'ΕΝΙΑΙΟ &amp; BALLON &amp; GRACE'!E72,IF($B$10=2,'ΠΡ. ή ΓΑΛ. ή ΤΟΚΟΧΡ &amp;BALLON&amp;GR'!D72,IF($B$10=3,'ΧΡΕΩΛΥΤΙΚΟ &amp; BALLON &amp; GRACE'!D72)))</f>
        <v>0</v>
      </c>
      <c r="H72" s="43">
        <f>IF($B$10=1,'ΕΝΙΑΙΟ &amp; BALLON &amp; GRACE'!F72,IF($B$10=2,'ΠΡ. ή ΓΑΛ. ή ΤΟΚΟΧΡ &amp;BALLON&amp;GR'!E72,IF($B$10=3,'ΧΡΕΩΛΥΤΙΚΟ &amp; BALLON &amp; GRACE'!E72)))</f>
        <v>0</v>
      </c>
      <c r="I72" s="43">
        <f>IF($B$10=1,'ΕΝΙΑΙΟ &amp; BALLON &amp; GRACE'!G72,IF($B$10=2,'ΠΡ. ή ΓΑΛ. ή ΤΟΚΟΧΡ &amp;BALLON&amp;GR'!F72,IF($B$10=3,'ΧΡΕΩΛΥΤΙΚΟ &amp; BALLON &amp; GRACE'!F72)))</f>
        <v>0</v>
      </c>
      <c r="J72" s="43">
        <f>IF($B$10=1,'ΕΝΙΑΙΟ &amp; BALLON &amp; GRACE'!H72,IF($B$10=2,'ΠΡ. ή ΓΑΛ. ή ΤΟΚΟΧΡ &amp;BALLON&amp;GR'!G72,IF($B$10=3,'ΧΡΕΩΛΥΤΙΚΟ &amp; BALLON &amp; GRACE'!G72)))</f>
        <v>0</v>
      </c>
    </row>
    <row r="73" spans="1:10" x14ac:dyDescent="0.25">
      <c r="E73" s="42">
        <f t="shared" si="1"/>
        <v>50497.5625</v>
      </c>
      <c r="F73" s="43">
        <f>IF($B$10=1,'ΕΝΙΑΙΟ &amp; BALLON &amp; GRACE'!D73,IF($B$10=2,'ΠΡ. ή ΓΑΛ. ή ΤΟΚΟΧΡ &amp;BALLON&amp;GR'!C73,IF($B$10=3,'ΧΡΕΩΛΥΤΙΚΟ &amp; BALLON &amp; GRACE'!C73)))</f>
        <v>0</v>
      </c>
      <c r="G73" s="43">
        <f>IF($B$10=1,'ΕΝΙΑΙΟ &amp; BALLON &amp; GRACE'!E73,IF($B$10=2,'ΠΡ. ή ΓΑΛ. ή ΤΟΚΟΧΡ &amp;BALLON&amp;GR'!D73,IF($B$10=3,'ΧΡΕΩΛΥΤΙΚΟ &amp; BALLON &amp; GRACE'!D73)))</f>
        <v>0</v>
      </c>
      <c r="H73" s="43">
        <f>IF($B$10=1,'ΕΝΙΑΙΟ &amp; BALLON &amp; GRACE'!F73,IF($B$10=2,'ΠΡ. ή ΓΑΛ. ή ΤΟΚΟΧΡ &amp;BALLON&amp;GR'!E73,IF($B$10=3,'ΧΡΕΩΛΥΤΙΚΟ &amp; BALLON &amp; GRACE'!E73)))</f>
        <v>0</v>
      </c>
      <c r="I73" s="43">
        <f>IF($B$10=1,'ΕΝΙΑΙΟ &amp; BALLON &amp; GRACE'!G73,IF($B$10=2,'ΠΡ. ή ΓΑΛ. ή ΤΟΚΟΧΡ &amp;BALLON&amp;GR'!F73,IF($B$10=3,'ΧΡΕΩΛΥΤΙΚΟ &amp; BALLON &amp; GRACE'!F73)))</f>
        <v>0</v>
      </c>
      <c r="J73" s="43">
        <f>IF($B$10=1,'ΕΝΙΑΙΟ &amp; BALLON &amp; GRACE'!H73,IF($B$10=2,'ΠΡ. ή ΓΑΛ. ή ΤΟΚΟΧΡ &amp;BALLON&amp;GR'!G73,IF($B$10=3,'ΧΡΕΩΛΥΤΙΚΟ &amp; BALLON &amp; GRACE'!G73)))</f>
        <v>0</v>
      </c>
    </row>
    <row r="74" spans="1:10" x14ac:dyDescent="0.25">
      <c r="E74" s="42">
        <f t="shared" si="1"/>
        <v>50588.875</v>
      </c>
      <c r="F74" s="43">
        <f>IF($B$10=1,'ΕΝΙΑΙΟ &amp; BALLON &amp; GRACE'!D74,IF($B$10=2,'ΠΡ. ή ΓΑΛ. ή ΤΟΚΟΧΡ &amp;BALLON&amp;GR'!C74,IF($B$10=3,'ΧΡΕΩΛΥΤΙΚΟ &amp; BALLON &amp; GRACE'!C74)))</f>
        <v>0</v>
      </c>
      <c r="G74" s="43">
        <f>IF($B$10=1,'ΕΝΙΑΙΟ &amp; BALLON &amp; GRACE'!E74,IF($B$10=2,'ΠΡ. ή ΓΑΛ. ή ΤΟΚΟΧΡ &amp;BALLON&amp;GR'!D74,IF($B$10=3,'ΧΡΕΩΛΥΤΙΚΟ &amp; BALLON &amp; GRACE'!D74)))</f>
        <v>0</v>
      </c>
      <c r="H74" s="43">
        <f>IF($B$10=1,'ΕΝΙΑΙΟ &amp; BALLON &amp; GRACE'!F74,IF($B$10=2,'ΠΡ. ή ΓΑΛ. ή ΤΟΚΟΧΡ &amp;BALLON&amp;GR'!E74,IF($B$10=3,'ΧΡΕΩΛΥΤΙΚΟ &amp; BALLON &amp; GRACE'!E74)))</f>
        <v>0</v>
      </c>
      <c r="I74" s="43">
        <f>IF($B$10=1,'ΕΝΙΑΙΟ &amp; BALLON &amp; GRACE'!G74,IF($B$10=2,'ΠΡ. ή ΓΑΛ. ή ΤΟΚΟΧΡ &amp;BALLON&amp;GR'!F74,IF($B$10=3,'ΧΡΕΩΛΥΤΙΚΟ &amp; BALLON &amp; GRACE'!F74)))</f>
        <v>0</v>
      </c>
      <c r="J74" s="43">
        <f>IF($B$10=1,'ΕΝΙΑΙΟ &amp; BALLON &amp; GRACE'!H74,IF($B$10=2,'ΠΡ. ή ΓΑΛ. ή ΤΟΚΟΧΡ &amp;BALLON&amp;GR'!G74,IF($B$10=3,'ΧΡΕΩΛΥΤΙΚΟ &amp; BALLON &amp; GRACE'!G74)))</f>
        <v>0</v>
      </c>
    </row>
    <row r="75" spans="1:10" x14ac:dyDescent="0.25">
      <c r="E75" s="42">
        <f t="shared" si="1"/>
        <v>50680.1875</v>
      </c>
      <c r="F75" s="43">
        <f>IF($B$10=1,'ΕΝΙΑΙΟ &amp; BALLON &amp; GRACE'!D75,IF($B$10=2,'ΠΡ. ή ΓΑΛ. ή ΤΟΚΟΧΡ &amp;BALLON&amp;GR'!C75,IF($B$10=3,'ΧΡΕΩΛΥΤΙΚΟ &amp; BALLON &amp; GRACE'!C75)))</f>
        <v>0</v>
      </c>
      <c r="G75" s="43">
        <f>IF($B$10=1,'ΕΝΙΑΙΟ &amp; BALLON &amp; GRACE'!E75,IF($B$10=2,'ΠΡ. ή ΓΑΛ. ή ΤΟΚΟΧΡ &amp;BALLON&amp;GR'!D75,IF($B$10=3,'ΧΡΕΩΛΥΤΙΚΟ &amp; BALLON &amp; GRACE'!D75)))</f>
        <v>0</v>
      </c>
      <c r="H75" s="43">
        <f>IF($B$10=1,'ΕΝΙΑΙΟ &amp; BALLON &amp; GRACE'!F75,IF($B$10=2,'ΠΡ. ή ΓΑΛ. ή ΤΟΚΟΧΡ &amp;BALLON&amp;GR'!E75,IF($B$10=3,'ΧΡΕΩΛΥΤΙΚΟ &amp; BALLON &amp; GRACE'!E75)))</f>
        <v>0</v>
      </c>
      <c r="I75" s="43">
        <f>IF($B$10=1,'ΕΝΙΑΙΟ &amp; BALLON &amp; GRACE'!G75,IF($B$10=2,'ΠΡ. ή ΓΑΛ. ή ΤΟΚΟΧΡ &amp;BALLON&amp;GR'!F75,IF($B$10=3,'ΧΡΕΩΛΥΤΙΚΟ &amp; BALLON &amp; GRACE'!F75)))</f>
        <v>0</v>
      </c>
      <c r="J75" s="43">
        <f>IF($B$10=1,'ΕΝΙΑΙΟ &amp; BALLON &amp; GRACE'!H75,IF($B$10=2,'ΠΡ. ή ΓΑΛ. ή ΤΟΚΟΧΡ &amp;BALLON&amp;GR'!G75,IF($B$10=3,'ΧΡΕΩΛΥΤΙΚΟ &amp; BALLON &amp; GRACE'!G75)))</f>
        <v>0</v>
      </c>
    </row>
    <row r="76" spans="1:10" x14ac:dyDescent="0.25">
      <c r="E76" s="42">
        <f t="shared" si="1"/>
        <v>50771.5</v>
      </c>
      <c r="F76" s="43">
        <f>IF($B$10=1,'ΕΝΙΑΙΟ &amp; BALLON &amp; GRACE'!D76,IF($B$10=2,'ΠΡ. ή ΓΑΛ. ή ΤΟΚΟΧΡ &amp;BALLON&amp;GR'!C76,IF($B$10=3,'ΧΡΕΩΛΥΤΙΚΟ &amp; BALLON &amp; GRACE'!C76)))</f>
        <v>0</v>
      </c>
      <c r="G76" s="43">
        <f>IF($B$10=1,'ΕΝΙΑΙΟ &amp; BALLON &amp; GRACE'!E76,IF($B$10=2,'ΠΡ. ή ΓΑΛ. ή ΤΟΚΟΧΡ &amp;BALLON&amp;GR'!D76,IF($B$10=3,'ΧΡΕΩΛΥΤΙΚΟ &amp; BALLON &amp; GRACE'!D76)))</f>
        <v>0</v>
      </c>
      <c r="H76" s="43">
        <f>IF($B$10=1,'ΕΝΙΑΙΟ &amp; BALLON &amp; GRACE'!F76,IF($B$10=2,'ΠΡ. ή ΓΑΛ. ή ΤΟΚΟΧΡ &amp;BALLON&amp;GR'!E76,IF($B$10=3,'ΧΡΕΩΛΥΤΙΚΟ &amp; BALLON &amp; GRACE'!E76)))</f>
        <v>0</v>
      </c>
      <c r="I76" s="43">
        <f>IF($B$10=1,'ΕΝΙΑΙΟ &amp; BALLON &amp; GRACE'!G76,IF($B$10=2,'ΠΡ. ή ΓΑΛ. ή ΤΟΚΟΧΡ &amp;BALLON&amp;GR'!F76,IF($B$10=3,'ΧΡΕΩΛΥΤΙΚΟ &amp; BALLON &amp; GRACE'!F76)))</f>
        <v>0</v>
      </c>
      <c r="J76" s="43">
        <f>IF($B$10=1,'ΕΝΙΑΙΟ &amp; BALLON &amp; GRACE'!H76,IF($B$10=2,'ΠΡ. ή ΓΑΛ. ή ΤΟΚΟΧΡ &amp;BALLON&amp;GR'!G76,IF($B$10=3,'ΧΡΕΩΛΥΤΙΚΟ &amp; BALLON &amp; GRACE'!G76)))</f>
        <v>0</v>
      </c>
    </row>
    <row r="77" spans="1:10" x14ac:dyDescent="0.25">
      <c r="E77" s="42">
        <f t="shared" si="1"/>
        <v>50862.8125</v>
      </c>
      <c r="F77" s="43">
        <f>IF($B$10=1,'ΕΝΙΑΙΟ &amp; BALLON &amp; GRACE'!D77,IF($B$10=2,'ΠΡ. ή ΓΑΛ. ή ΤΟΚΟΧΡ &amp;BALLON&amp;GR'!C77,IF($B$10=3,'ΧΡΕΩΛΥΤΙΚΟ &amp; BALLON &amp; GRACE'!C77)))</f>
        <v>0</v>
      </c>
      <c r="G77" s="43">
        <f>IF($B$10=1,'ΕΝΙΑΙΟ &amp; BALLON &amp; GRACE'!E77,IF($B$10=2,'ΠΡ. ή ΓΑΛ. ή ΤΟΚΟΧΡ &amp;BALLON&amp;GR'!D77,IF($B$10=3,'ΧΡΕΩΛΥΤΙΚΟ &amp; BALLON &amp; GRACE'!D77)))</f>
        <v>0</v>
      </c>
      <c r="H77" s="43">
        <f>IF($B$10=1,'ΕΝΙΑΙΟ &amp; BALLON &amp; GRACE'!F77,IF($B$10=2,'ΠΡ. ή ΓΑΛ. ή ΤΟΚΟΧΡ &amp;BALLON&amp;GR'!E77,IF($B$10=3,'ΧΡΕΩΛΥΤΙΚΟ &amp; BALLON &amp; GRACE'!E77)))</f>
        <v>0</v>
      </c>
      <c r="I77" s="43">
        <f>IF($B$10=1,'ΕΝΙΑΙΟ &amp; BALLON &amp; GRACE'!G77,IF($B$10=2,'ΠΡ. ή ΓΑΛ. ή ΤΟΚΟΧΡ &amp;BALLON&amp;GR'!F77,IF($B$10=3,'ΧΡΕΩΛΥΤΙΚΟ &amp; BALLON &amp; GRACE'!F77)))</f>
        <v>0</v>
      </c>
      <c r="J77" s="43">
        <f>IF($B$10=1,'ΕΝΙΑΙΟ &amp; BALLON &amp; GRACE'!H77,IF($B$10=2,'ΠΡ. ή ΓΑΛ. ή ΤΟΚΟΧΡ &amp;BALLON&amp;GR'!G77,IF($B$10=3,'ΧΡΕΩΛΥΤΙΚΟ &amp; BALLON &amp; GRACE'!G77)))</f>
        <v>0</v>
      </c>
    </row>
    <row r="78" spans="1:10" x14ac:dyDescent="0.25">
      <c r="E78" s="42">
        <f t="shared" si="1"/>
        <v>50954.125</v>
      </c>
      <c r="F78" s="43">
        <f>IF($B$10=1,'ΕΝΙΑΙΟ &amp; BALLON &amp; GRACE'!D78,IF($B$10=2,'ΠΡ. ή ΓΑΛ. ή ΤΟΚΟΧΡ &amp;BALLON&amp;GR'!C78,IF($B$10=3,'ΧΡΕΩΛΥΤΙΚΟ &amp; BALLON &amp; GRACE'!C78)))</f>
        <v>0</v>
      </c>
      <c r="G78" s="43">
        <f>IF($B$10=1,'ΕΝΙΑΙΟ &amp; BALLON &amp; GRACE'!E78,IF($B$10=2,'ΠΡ. ή ΓΑΛ. ή ΤΟΚΟΧΡ &amp;BALLON&amp;GR'!D78,IF($B$10=3,'ΧΡΕΩΛΥΤΙΚΟ &amp; BALLON &amp; GRACE'!D78)))</f>
        <v>0</v>
      </c>
      <c r="H78" s="43">
        <f>IF($B$10=1,'ΕΝΙΑΙΟ &amp; BALLON &amp; GRACE'!F78,IF($B$10=2,'ΠΡ. ή ΓΑΛ. ή ΤΟΚΟΧΡ &amp;BALLON&amp;GR'!E78,IF($B$10=3,'ΧΡΕΩΛΥΤΙΚΟ &amp; BALLON &amp; GRACE'!E78)))</f>
        <v>0</v>
      </c>
      <c r="I78" s="43">
        <f>IF($B$10=1,'ΕΝΙΑΙΟ &amp; BALLON &amp; GRACE'!G78,IF($B$10=2,'ΠΡ. ή ΓΑΛ. ή ΤΟΚΟΧΡ &amp;BALLON&amp;GR'!F78,IF($B$10=3,'ΧΡΕΩΛΥΤΙΚΟ &amp; BALLON &amp; GRACE'!F78)))</f>
        <v>0</v>
      </c>
      <c r="J78" s="43">
        <f>IF($B$10=1,'ΕΝΙΑΙΟ &amp; BALLON &amp; GRACE'!H78,IF($B$10=2,'ΠΡ. ή ΓΑΛ. ή ΤΟΚΟΧΡ &amp;BALLON&amp;GR'!G78,IF($B$10=3,'ΧΡΕΩΛΥΤΙΚΟ &amp; BALLON &amp; GRACE'!G78)))</f>
        <v>0</v>
      </c>
    </row>
    <row r="79" spans="1:10" x14ac:dyDescent="0.25">
      <c r="E79" s="42">
        <f t="shared" si="1"/>
        <v>51045.4375</v>
      </c>
      <c r="F79" s="43">
        <f>IF($B$10=1,'ΕΝΙΑΙΟ &amp; BALLON &amp; GRACE'!D79,IF($B$10=2,'ΠΡ. ή ΓΑΛ. ή ΤΟΚΟΧΡ &amp;BALLON&amp;GR'!C79,IF($B$10=3,'ΧΡΕΩΛΥΤΙΚΟ &amp; BALLON &amp; GRACE'!C79)))</f>
        <v>0</v>
      </c>
      <c r="G79" s="43">
        <f>IF($B$10=1,'ΕΝΙΑΙΟ &amp; BALLON &amp; GRACE'!E79,IF($B$10=2,'ΠΡ. ή ΓΑΛ. ή ΤΟΚΟΧΡ &amp;BALLON&amp;GR'!D79,IF($B$10=3,'ΧΡΕΩΛΥΤΙΚΟ &amp; BALLON &amp; GRACE'!D79)))</f>
        <v>0</v>
      </c>
      <c r="H79" s="43">
        <f>IF($B$10=1,'ΕΝΙΑΙΟ &amp; BALLON &amp; GRACE'!F79,IF($B$10=2,'ΠΡ. ή ΓΑΛ. ή ΤΟΚΟΧΡ &amp;BALLON&amp;GR'!E79,IF($B$10=3,'ΧΡΕΩΛΥΤΙΚΟ &amp; BALLON &amp; GRACE'!E79)))</f>
        <v>0</v>
      </c>
      <c r="I79" s="43">
        <f>IF($B$10=1,'ΕΝΙΑΙΟ &amp; BALLON &amp; GRACE'!G79,IF($B$10=2,'ΠΡ. ή ΓΑΛ. ή ΤΟΚΟΧΡ &amp;BALLON&amp;GR'!F79,IF($B$10=3,'ΧΡΕΩΛΥΤΙΚΟ &amp; BALLON &amp; GRACE'!F79)))</f>
        <v>0</v>
      </c>
      <c r="J79" s="43">
        <f>IF($B$10=1,'ΕΝΙΑΙΟ &amp; BALLON &amp; GRACE'!H79,IF($B$10=2,'ΠΡ. ή ΓΑΛ. ή ΤΟΚΟΧΡ &amp;BALLON&amp;GR'!G79,IF($B$10=3,'ΧΡΕΩΛΥΤΙΚΟ &amp; BALLON &amp; GRACE'!G79)))</f>
        <v>0</v>
      </c>
    </row>
    <row r="80" spans="1:10" x14ac:dyDescent="0.25">
      <c r="E80" s="42">
        <f t="shared" si="1"/>
        <v>51136.75</v>
      </c>
      <c r="F80" s="43">
        <f>IF($B$10=1,'ΕΝΙΑΙΟ &amp; BALLON &amp; GRACE'!D80,IF($B$10=2,'ΠΡ. ή ΓΑΛ. ή ΤΟΚΟΧΡ &amp;BALLON&amp;GR'!C80,IF($B$10=3,'ΧΡΕΩΛΥΤΙΚΟ &amp; BALLON &amp; GRACE'!C80)))</f>
        <v>0</v>
      </c>
      <c r="G80" s="43">
        <f>IF($B$10=1,'ΕΝΙΑΙΟ &amp; BALLON &amp; GRACE'!E80,IF($B$10=2,'ΠΡ. ή ΓΑΛ. ή ΤΟΚΟΧΡ &amp;BALLON&amp;GR'!D80,IF($B$10=3,'ΧΡΕΩΛΥΤΙΚΟ &amp; BALLON &amp; GRACE'!D80)))</f>
        <v>0</v>
      </c>
      <c r="H80" s="43">
        <f>IF($B$10=1,'ΕΝΙΑΙΟ &amp; BALLON &amp; GRACE'!F80,IF($B$10=2,'ΠΡ. ή ΓΑΛ. ή ΤΟΚΟΧΡ &amp;BALLON&amp;GR'!E80,IF($B$10=3,'ΧΡΕΩΛΥΤΙΚΟ &amp; BALLON &amp; GRACE'!E80)))</f>
        <v>0</v>
      </c>
      <c r="I80" s="43">
        <f>IF($B$10=1,'ΕΝΙΑΙΟ &amp; BALLON &amp; GRACE'!G80,IF($B$10=2,'ΠΡ. ή ΓΑΛ. ή ΤΟΚΟΧΡ &amp;BALLON&amp;GR'!F80,IF($B$10=3,'ΧΡΕΩΛΥΤΙΚΟ &amp; BALLON &amp; GRACE'!F80)))</f>
        <v>0</v>
      </c>
      <c r="J80" s="43">
        <f>IF($B$10=1,'ΕΝΙΑΙΟ &amp; BALLON &amp; GRACE'!H80,IF($B$10=2,'ΠΡ. ή ΓΑΛ. ή ΤΟΚΟΧΡ &amp;BALLON&amp;GR'!G80,IF($B$10=3,'ΧΡΕΩΛΥΤΙΚΟ &amp; BALLON &amp; GRACE'!G80)))</f>
        <v>0</v>
      </c>
    </row>
    <row r="81" spans="5:10" x14ac:dyDescent="0.25">
      <c r="E81" s="42">
        <f t="shared" si="1"/>
        <v>51228.0625</v>
      </c>
      <c r="F81" s="43">
        <f>IF($B$10=1,'ΕΝΙΑΙΟ &amp; BALLON &amp; GRACE'!D81,IF($B$10=2,'ΠΡ. ή ΓΑΛ. ή ΤΟΚΟΧΡ &amp;BALLON&amp;GR'!C81,IF($B$10=3,'ΧΡΕΩΛΥΤΙΚΟ &amp; BALLON &amp; GRACE'!C81)))</f>
        <v>0</v>
      </c>
      <c r="G81" s="43">
        <f>IF($B$10=1,'ΕΝΙΑΙΟ &amp; BALLON &amp; GRACE'!E81,IF($B$10=2,'ΠΡ. ή ΓΑΛ. ή ΤΟΚΟΧΡ &amp;BALLON&amp;GR'!D81,IF($B$10=3,'ΧΡΕΩΛΥΤΙΚΟ &amp; BALLON &amp; GRACE'!D81)))</f>
        <v>0</v>
      </c>
      <c r="H81" s="43">
        <f>IF($B$10=1,'ΕΝΙΑΙΟ &amp; BALLON &amp; GRACE'!F81,IF($B$10=2,'ΠΡ. ή ΓΑΛ. ή ΤΟΚΟΧΡ &amp;BALLON&amp;GR'!E81,IF($B$10=3,'ΧΡΕΩΛΥΤΙΚΟ &amp; BALLON &amp; GRACE'!E81)))</f>
        <v>0</v>
      </c>
      <c r="I81" s="43">
        <f>IF($B$10=1,'ΕΝΙΑΙΟ &amp; BALLON &amp; GRACE'!G81,IF($B$10=2,'ΠΡ. ή ΓΑΛ. ή ΤΟΚΟΧΡ &amp;BALLON&amp;GR'!F81,IF($B$10=3,'ΧΡΕΩΛΥΤΙΚΟ &amp; BALLON &amp; GRACE'!F81)))</f>
        <v>0</v>
      </c>
      <c r="J81" s="43">
        <f>IF($B$10=1,'ΕΝΙΑΙΟ &amp; BALLON &amp; GRACE'!H81,IF($B$10=2,'ΠΡ. ή ΓΑΛ. ή ΤΟΚΟΧΡ &amp;BALLON&amp;GR'!G81,IF($B$10=3,'ΧΡΕΩΛΥΤΙΚΟ &amp; BALLON &amp; GRACE'!G81)))</f>
        <v>0</v>
      </c>
    </row>
    <row r="82" spans="5:10" x14ac:dyDescent="0.25">
      <c r="E82" s="42">
        <f t="shared" si="1"/>
        <v>51319.375</v>
      </c>
      <c r="F82" s="43">
        <f>IF($B$10=1,'ΕΝΙΑΙΟ &amp; BALLON &amp; GRACE'!D82,IF($B$10=2,'ΠΡ. ή ΓΑΛ. ή ΤΟΚΟΧΡ &amp;BALLON&amp;GR'!C82,IF($B$10=3,'ΧΡΕΩΛΥΤΙΚΟ &amp; BALLON &amp; GRACE'!C82)))</f>
        <v>0</v>
      </c>
      <c r="G82" s="43">
        <f>IF($B$10=1,'ΕΝΙΑΙΟ &amp; BALLON &amp; GRACE'!E82,IF($B$10=2,'ΠΡ. ή ΓΑΛ. ή ΤΟΚΟΧΡ &amp;BALLON&amp;GR'!D82,IF($B$10=3,'ΧΡΕΩΛΥΤΙΚΟ &amp; BALLON &amp; GRACE'!D82)))</f>
        <v>0</v>
      </c>
      <c r="H82" s="43">
        <f>IF($B$10=1,'ΕΝΙΑΙΟ &amp; BALLON &amp; GRACE'!F82,IF($B$10=2,'ΠΡ. ή ΓΑΛ. ή ΤΟΚΟΧΡ &amp;BALLON&amp;GR'!E82,IF($B$10=3,'ΧΡΕΩΛΥΤΙΚΟ &amp; BALLON &amp; GRACE'!E82)))</f>
        <v>0</v>
      </c>
      <c r="I82" s="43">
        <f>IF($B$10=1,'ΕΝΙΑΙΟ &amp; BALLON &amp; GRACE'!G82,IF($B$10=2,'ΠΡ. ή ΓΑΛ. ή ΤΟΚΟΧΡ &amp;BALLON&amp;GR'!F82,IF($B$10=3,'ΧΡΕΩΛΥΤΙΚΟ &amp; BALLON &amp; GRACE'!F82)))</f>
        <v>0</v>
      </c>
      <c r="J82" s="43">
        <f>IF($B$10=1,'ΕΝΙΑΙΟ &amp; BALLON &amp; GRACE'!H82,IF($B$10=2,'ΠΡ. ή ΓΑΛ. ή ΤΟΚΟΧΡ &amp;BALLON&amp;GR'!G82,IF($B$10=3,'ΧΡΕΩΛΥΤΙΚΟ &amp; BALLON &amp; GRACE'!G82)))</f>
        <v>0</v>
      </c>
    </row>
    <row r="83" spans="5:10" x14ac:dyDescent="0.25">
      <c r="E83" s="42">
        <f t="shared" si="1"/>
        <v>51410.6875</v>
      </c>
      <c r="F83" s="43">
        <f>IF($B$10=1,'ΕΝΙΑΙΟ &amp; BALLON &amp; GRACE'!D83,IF($B$10=2,'ΠΡ. ή ΓΑΛ. ή ΤΟΚΟΧΡ &amp;BALLON&amp;GR'!C83,IF($B$10=3,'ΧΡΕΩΛΥΤΙΚΟ &amp; BALLON &amp; GRACE'!C83)))</f>
        <v>0</v>
      </c>
      <c r="G83" s="43">
        <f>IF($B$10=1,'ΕΝΙΑΙΟ &amp; BALLON &amp; GRACE'!E83,IF($B$10=2,'ΠΡ. ή ΓΑΛ. ή ΤΟΚΟΧΡ &amp;BALLON&amp;GR'!D83,IF($B$10=3,'ΧΡΕΩΛΥΤΙΚΟ &amp; BALLON &amp; GRACE'!D83)))</f>
        <v>0</v>
      </c>
      <c r="H83" s="43">
        <f>IF($B$10=1,'ΕΝΙΑΙΟ &amp; BALLON &amp; GRACE'!F83,IF($B$10=2,'ΠΡ. ή ΓΑΛ. ή ΤΟΚΟΧΡ &amp;BALLON&amp;GR'!E83,IF($B$10=3,'ΧΡΕΩΛΥΤΙΚΟ &amp; BALLON &amp; GRACE'!E83)))</f>
        <v>0</v>
      </c>
      <c r="I83" s="43">
        <f>IF($B$10=1,'ΕΝΙΑΙΟ &amp; BALLON &amp; GRACE'!G83,IF($B$10=2,'ΠΡ. ή ΓΑΛ. ή ΤΟΚΟΧΡ &amp;BALLON&amp;GR'!F83,IF($B$10=3,'ΧΡΕΩΛΥΤΙΚΟ &amp; BALLON &amp; GRACE'!F83)))</f>
        <v>0</v>
      </c>
      <c r="J83" s="43">
        <f>IF($B$10=1,'ΕΝΙΑΙΟ &amp; BALLON &amp; GRACE'!H83,IF($B$10=2,'ΠΡ. ή ΓΑΛ. ή ΤΟΚΟΧΡ &amp;BALLON&amp;GR'!G83,IF($B$10=3,'ΧΡΕΩΛΥΤΙΚΟ &amp; BALLON &amp; GRACE'!G83)))</f>
        <v>0</v>
      </c>
    </row>
    <row r="84" spans="5:10" x14ac:dyDescent="0.25">
      <c r="E84" s="42">
        <f t="shared" si="1"/>
        <v>51502</v>
      </c>
      <c r="F84" s="43">
        <f>IF($B$10=1,'ΕΝΙΑΙΟ &amp; BALLON &amp; GRACE'!D84,IF($B$10=2,'ΠΡ. ή ΓΑΛ. ή ΤΟΚΟΧΡ &amp;BALLON&amp;GR'!C84,IF($B$10=3,'ΧΡΕΩΛΥΤΙΚΟ &amp; BALLON &amp; GRACE'!C84)))</f>
        <v>0</v>
      </c>
      <c r="G84" s="43">
        <f>IF($B$10=1,'ΕΝΙΑΙΟ &amp; BALLON &amp; GRACE'!E84,IF($B$10=2,'ΠΡ. ή ΓΑΛ. ή ΤΟΚΟΧΡ &amp;BALLON&amp;GR'!D84,IF($B$10=3,'ΧΡΕΩΛΥΤΙΚΟ &amp; BALLON &amp; GRACE'!D84)))</f>
        <v>0</v>
      </c>
      <c r="H84" s="43">
        <f>IF($B$10=1,'ΕΝΙΑΙΟ &amp; BALLON &amp; GRACE'!F84,IF($B$10=2,'ΠΡ. ή ΓΑΛ. ή ΤΟΚΟΧΡ &amp;BALLON&amp;GR'!E84,IF($B$10=3,'ΧΡΕΩΛΥΤΙΚΟ &amp; BALLON &amp; GRACE'!E84)))</f>
        <v>0</v>
      </c>
      <c r="I84" s="43">
        <f>IF($B$10=1,'ΕΝΙΑΙΟ &amp; BALLON &amp; GRACE'!G84,IF($B$10=2,'ΠΡ. ή ΓΑΛ. ή ΤΟΚΟΧΡ &amp;BALLON&amp;GR'!F84,IF($B$10=3,'ΧΡΕΩΛΥΤΙΚΟ &amp; BALLON &amp; GRACE'!F84)))</f>
        <v>0</v>
      </c>
      <c r="J84" s="43">
        <f>IF($B$10=1,'ΕΝΙΑΙΟ &amp; BALLON &amp; GRACE'!H84,IF($B$10=2,'ΠΡ. ή ΓΑΛ. ή ΤΟΚΟΧΡ &amp;BALLON&amp;GR'!G84,IF($B$10=3,'ΧΡΕΩΛΥΤΙΚΟ &amp; BALLON &amp; GRACE'!G84)))</f>
        <v>0</v>
      </c>
    </row>
    <row r="85" spans="5:10" x14ac:dyDescent="0.25">
      <c r="E85" s="42">
        <f t="shared" si="1"/>
        <v>51593.3125</v>
      </c>
      <c r="F85" s="43">
        <f>IF($B$10=1,'ΕΝΙΑΙΟ &amp; BALLON &amp; GRACE'!D85,IF($B$10=2,'ΠΡ. ή ΓΑΛ. ή ΤΟΚΟΧΡ &amp;BALLON&amp;GR'!C85,IF($B$10=3,'ΧΡΕΩΛΥΤΙΚΟ &amp; BALLON &amp; GRACE'!C85)))</f>
        <v>0</v>
      </c>
      <c r="G85" s="43">
        <f>IF($B$10=1,'ΕΝΙΑΙΟ &amp; BALLON &amp; GRACE'!E85,IF($B$10=2,'ΠΡ. ή ΓΑΛ. ή ΤΟΚΟΧΡ &amp;BALLON&amp;GR'!D85,IF($B$10=3,'ΧΡΕΩΛΥΤΙΚΟ &amp; BALLON &amp; GRACE'!D85)))</f>
        <v>0</v>
      </c>
      <c r="H85" s="43">
        <f>IF($B$10=1,'ΕΝΙΑΙΟ &amp; BALLON &amp; GRACE'!F85,IF($B$10=2,'ΠΡ. ή ΓΑΛ. ή ΤΟΚΟΧΡ &amp;BALLON&amp;GR'!E85,IF($B$10=3,'ΧΡΕΩΛΥΤΙΚΟ &amp; BALLON &amp; GRACE'!E85)))</f>
        <v>0</v>
      </c>
      <c r="I85" s="43">
        <f>IF($B$10=1,'ΕΝΙΑΙΟ &amp; BALLON &amp; GRACE'!G85,IF($B$10=2,'ΠΡ. ή ΓΑΛ. ή ΤΟΚΟΧΡ &amp;BALLON&amp;GR'!F85,IF($B$10=3,'ΧΡΕΩΛΥΤΙΚΟ &amp; BALLON &amp; GRACE'!F85)))</f>
        <v>0</v>
      </c>
      <c r="J85" s="43">
        <f>IF($B$10=1,'ΕΝΙΑΙΟ &amp; BALLON &amp; GRACE'!H85,IF($B$10=2,'ΠΡ. ή ΓΑΛ. ή ΤΟΚΟΧΡ &amp;BALLON&amp;GR'!G85,IF($B$10=3,'ΧΡΕΩΛΥΤΙΚΟ &amp; BALLON &amp; GRACE'!G85)))</f>
        <v>0</v>
      </c>
    </row>
    <row r="86" spans="5:10" x14ac:dyDescent="0.25">
      <c r="E86" s="42">
        <f t="shared" si="1"/>
        <v>51684.625</v>
      </c>
      <c r="F86" s="43">
        <f>IF($B$10=1,'ΕΝΙΑΙΟ &amp; BALLON &amp; GRACE'!D86,IF($B$10=2,'ΠΡ. ή ΓΑΛ. ή ΤΟΚΟΧΡ &amp;BALLON&amp;GR'!C86,IF($B$10=3,'ΧΡΕΩΛΥΤΙΚΟ &amp; BALLON &amp; GRACE'!C86)))</f>
        <v>0</v>
      </c>
      <c r="G86" s="43">
        <f>IF($B$10=1,'ΕΝΙΑΙΟ &amp; BALLON &amp; GRACE'!E86,IF($B$10=2,'ΠΡ. ή ΓΑΛ. ή ΤΟΚΟΧΡ &amp;BALLON&amp;GR'!D86,IF($B$10=3,'ΧΡΕΩΛΥΤΙΚΟ &amp; BALLON &amp; GRACE'!D86)))</f>
        <v>0</v>
      </c>
      <c r="H86" s="43">
        <f>IF($B$10=1,'ΕΝΙΑΙΟ &amp; BALLON &amp; GRACE'!F86,IF($B$10=2,'ΠΡ. ή ΓΑΛ. ή ΤΟΚΟΧΡ &amp;BALLON&amp;GR'!E86,IF($B$10=3,'ΧΡΕΩΛΥΤΙΚΟ &amp; BALLON &amp; GRACE'!E86)))</f>
        <v>0</v>
      </c>
      <c r="I86" s="43">
        <f>IF($B$10=1,'ΕΝΙΑΙΟ &amp; BALLON &amp; GRACE'!G86,IF($B$10=2,'ΠΡ. ή ΓΑΛ. ή ΤΟΚΟΧΡ &amp;BALLON&amp;GR'!F86,IF($B$10=3,'ΧΡΕΩΛΥΤΙΚΟ &amp; BALLON &amp; GRACE'!F86)))</f>
        <v>0</v>
      </c>
      <c r="J86" s="43">
        <f>IF($B$10=1,'ΕΝΙΑΙΟ &amp; BALLON &amp; GRACE'!H86,IF($B$10=2,'ΠΡ. ή ΓΑΛ. ή ΤΟΚΟΧΡ &amp;BALLON&amp;GR'!G86,IF($B$10=3,'ΧΡΕΩΛΥΤΙΚΟ &amp; BALLON &amp; GRACE'!G86)))</f>
        <v>0</v>
      </c>
    </row>
    <row r="87" spans="5:10" x14ac:dyDescent="0.25">
      <c r="E87" s="42">
        <f t="shared" si="1"/>
        <v>51775.9375</v>
      </c>
      <c r="F87" s="43">
        <f>IF($B$10=1,'ΕΝΙΑΙΟ &amp; BALLON &amp; GRACE'!D87,IF($B$10=2,'ΠΡ. ή ΓΑΛ. ή ΤΟΚΟΧΡ &amp;BALLON&amp;GR'!C87,IF($B$10=3,'ΧΡΕΩΛΥΤΙΚΟ &amp; BALLON &amp; GRACE'!C87)))</f>
        <v>0</v>
      </c>
      <c r="G87" s="43">
        <f>IF($B$10=1,'ΕΝΙΑΙΟ &amp; BALLON &amp; GRACE'!E87,IF($B$10=2,'ΠΡ. ή ΓΑΛ. ή ΤΟΚΟΧΡ &amp;BALLON&amp;GR'!D87,IF($B$10=3,'ΧΡΕΩΛΥΤΙΚΟ &amp; BALLON &amp; GRACE'!D87)))</f>
        <v>0</v>
      </c>
      <c r="H87" s="43">
        <f>IF($B$10=1,'ΕΝΙΑΙΟ &amp; BALLON &amp; GRACE'!F87,IF($B$10=2,'ΠΡ. ή ΓΑΛ. ή ΤΟΚΟΧΡ &amp;BALLON&amp;GR'!E87,IF($B$10=3,'ΧΡΕΩΛΥΤΙΚΟ &amp; BALLON &amp; GRACE'!E87)))</f>
        <v>0</v>
      </c>
      <c r="I87" s="43">
        <f>IF($B$10=1,'ΕΝΙΑΙΟ &amp; BALLON &amp; GRACE'!G87,IF($B$10=2,'ΠΡ. ή ΓΑΛ. ή ΤΟΚΟΧΡ &amp;BALLON&amp;GR'!F87,IF($B$10=3,'ΧΡΕΩΛΥΤΙΚΟ &amp; BALLON &amp; GRACE'!F87)))</f>
        <v>0</v>
      </c>
      <c r="J87" s="43">
        <f>IF($B$10=1,'ΕΝΙΑΙΟ &amp; BALLON &amp; GRACE'!H87,IF($B$10=2,'ΠΡ. ή ΓΑΛ. ή ΤΟΚΟΧΡ &amp;BALLON&amp;GR'!G87,IF($B$10=3,'ΧΡΕΩΛΥΤΙΚΟ &amp; BALLON &amp; GRACE'!G87)))</f>
        <v>0</v>
      </c>
    </row>
    <row r="88" spans="5:10" x14ac:dyDescent="0.25">
      <c r="E88" s="42">
        <f t="shared" si="1"/>
        <v>51867.25</v>
      </c>
      <c r="F88" s="43">
        <f>IF($B$10=1,'ΕΝΙΑΙΟ &amp; BALLON &amp; GRACE'!D88,IF($B$10=2,'ΠΡ. ή ΓΑΛ. ή ΤΟΚΟΧΡ &amp;BALLON&amp;GR'!C88,IF($B$10=3,'ΧΡΕΩΛΥΤΙΚΟ &amp; BALLON &amp; GRACE'!C88)))</f>
        <v>0</v>
      </c>
      <c r="G88" s="43">
        <f>IF($B$10=1,'ΕΝΙΑΙΟ &amp; BALLON &amp; GRACE'!E88,IF($B$10=2,'ΠΡ. ή ΓΑΛ. ή ΤΟΚΟΧΡ &amp;BALLON&amp;GR'!D88,IF($B$10=3,'ΧΡΕΩΛΥΤΙΚΟ &amp; BALLON &amp; GRACE'!D88)))</f>
        <v>0</v>
      </c>
      <c r="H88" s="43">
        <f>IF($B$10=1,'ΕΝΙΑΙΟ &amp; BALLON &amp; GRACE'!F88,IF($B$10=2,'ΠΡ. ή ΓΑΛ. ή ΤΟΚΟΧΡ &amp;BALLON&amp;GR'!E88,IF($B$10=3,'ΧΡΕΩΛΥΤΙΚΟ &amp; BALLON &amp; GRACE'!E88)))</f>
        <v>0</v>
      </c>
      <c r="I88" s="43">
        <f>IF($B$10=1,'ΕΝΙΑΙΟ &amp; BALLON &amp; GRACE'!G88,IF($B$10=2,'ΠΡ. ή ΓΑΛ. ή ΤΟΚΟΧΡ &amp;BALLON&amp;GR'!F88,IF($B$10=3,'ΧΡΕΩΛΥΤΙΚΟ &amp; BALLON &amp; GRACE'!F88)))</f>
        <v>0</v>
      </c>
      <c r="J88" s="43">
        <f>IF($B$10=1,'ΕΝΙΑΙΟ &amp; BALLON &amp; GRACE'!H88,IF($B$10=2,'ΠΡ. ή ΓΑΛ. ή ΤΟΚΟΧΡ &amp;BALLON&amp;GR'!G88,IF($B$10=3,'ΧΡΕΩΛΥΤΙΚΟ &amp; BALLON &amp; GRACE'!G88)))</f>
        <v>0</v>
      </c>
    </row>
    <row r="89" spans="5:10" x14ac:dyDescent="0.25">
      <c r="E89" s="42">
        <f t="shared" si="1"/>
        <v>51958.5625</v>
      </c>
      <c r="F89" s="43">
        <f>IF($B$10=1,'ΕΝΙΑΙΟ &amp; BALLON &amp; GRACE'!D89,IF($B$10=2,'ΠΡ. ή ΓΑΛ. ή ΤΟΚΟΧΡ &amp;BALLON&amp;GR'!C89,IF($B$10=3,'ΧΡΕΩΛΥΤΙΚΟ &amp; BALLON &amp; GRACE'!C89)))</f>
        <v>0</v>
      </c>
      <c r="G89" s="43">
        <f>IF($B$10=1,'ΕΝΙΑΙΟ &amp; BALLON &amp; GRACE'!E89,IF($B$10=2,'ΠΡ. ή ΓΑΛ. ή ΤΟΚΟΧΡ &amp;BALLON&amp;GR'!D89,IF($B$10=3,'ΧΡΕΩΛΥΤΙΚΟ &amp; BALLON &amp; GRACE'!D89)))</f>
        <v>0</v>
      </c>
      <c r="H89" s="43">
        <f>IF($B$10=1,'ΕΝΙΑΙΟ &amp; BALLON &amp; GRACE'!F89,IF($B$10=2,'ΠΡ. ή ΓΑΛ. ή ΤΟΚΟΧΡ &amp;BALLON&amp;GR'!E89,IF($B$10=3,'ΧΡΕΩΛΥΤΙΚΟ &amp; BALLON &amp; GRACE'!E89)))</f>
        <v>0</v>
      </c>
      <c r="I89" s="43">
        <f>IF($B$10=1,'ΕΝΙΑΙΟ &amp; BALLON &amp; GRACE'!G89,IF($B$10=2,'ΠΡ. ή ΓΑΛ. ή ΤΟΚΟΧΡ &amp;BALLON&amp;GR'!F89,IF($B$10=3,'ΧΡΕΩΛΥΤΙΚΟ &amp; BALLON &amp; GRACE'!F89)))</f>
        <v>0</v>
      </c>
      <c r="J89" s="43">
        <f>IF($B$10=1,'ΕΝΙΑΙΟ &amp; BALLON &amp; GRACE'!H89,IF($B$10=2,'ΠΡ. ή ΓΑΛ. ή ΤΟΚΟΧΡ &amp;BALLON&amp;GR'!G89,IF($B$10=3,'ΧΡΕΩΛΥΤΙΚΟ &amp; BALLON &amp; GRACE'!G89)))</f>
        <v>0</v>
      </c>
    </row>
    <row r="90" spans="5:10" x14ac:dyDescent="0.25">
      <c r="E90" s="42">
        <f t="shared" si="1"/>
        <v>52049.875</v>
      </c>
      <c r="F90" s="43">
        <f>IF($B$10=1,'ΕΝΙΑΙΟ &amp; BALLON &amp; GRACE'!D90,IF($B$10=2,'ΠΡ. ή ΓΑΛ. ή ΤΟΚΟΧΡ &amp;BALLON&amp;GR'!C90,IF($B$10=3,'ΧΡΕΩΛΥΤΙΚΟ &amp; BALLON &amp; GRACE'!C90)))</f>
        <v>0</v>
      </c>
      <c r="G90" s="43">
        <f>IF($B$10=1,'ΕΝΙΑΙΟ &amp; BALLON &amp; GRACE'!E90,IF($B$10=2,'ΠΡ. ή ΓΑΛ. ή ΤΟΚΟΧΡ &amp;BALLON&amp;GR'!D90,IF($B$10=3,'ΧΡΕΩΛΥΤΙΚΟ &amp; BALLON &amp; GRACE'!D90)))</f>
        <v>0</v>
      </c>
      <c r="H90" s="43">
        <f>IF($B$10=1,'ΕΝΙΑΙΟ &amp; BALLON &amp; GRACE'!F90,IF($B$10=2,'ΠΡ. ή ΓΑΛ. ή ΤΟΚΟΧΡ &amp;BALLON&amp;GR'!E90,IF($B$10=3,'ΧΡΕΩΛΥΤΙΚΟ &amp; BALLON &amp; GRACE'!E90)))</f>
        <v>0</v>
      </c>
      <c r="I90" s="43">
        <f>IF($B$10=1,'ΕΝΙΑΙΟ &amp; BALLON &amp; GRACE'!G90,IF($B$10=2,'ΠΡ. ή ΓΑΛ. ή ΤΟΚΟΧΡ &amp;BALLON&amp;GR'!F90,IF($B$10=3,'ΧΡΕΩΛΥΤΙΚΟ &amp; BALLON &amp; GRACE'!F90)))</f>
        <v>0</v>
      </c>
      <c r="J90" s="43">
        <f>IF($B$10=1,'ΕΝΙΑΙΟ &amp; BALLON &amp; GRACE'!H90,IF($B$10=2,'ΠΡ. ή ΓΑΛ. ή ΤΟΚΟΧΡ &amp;BALLON&amp;GR'!G90,IF($B$10=3,'ΧΡΕΩΛΥΤΙΚΟ &amp; BALLON &amp; GRACE'!G90)))</f>
        <v>0</v>
      </c>
    </row>
    <row r="91" spans="5:10" x14ac:dyDescent="0.25">
      <c r="E91" s="42">
        <f t="shared" si="1"/>
        <v>52141.1875</v>
      </c>
      <c r="F91" s="43">
        <f>IF($B$10=1,'ΕΝΙΑΙΟ &amp; BALLON &amp; GRACE'!D91,IF($B$10=2,'ΠΡ. ή ΓΑΛ. ή ΤΟΚΟΧΡ &amp;BALLON&amp;GR'!C91,IF($B$10=3,'ΧΡΕΩΛΥΤΙΚΟ &amp; BALLON &amp; GRACE'!C91)))</f>
        <v>0</v>
      </c>
      <c r="G91" s="43">
        <f>IF($B$10=1,'ΕΝΙΑΙΟ &amp; BALLON &amp; GRACE'!E91,IF($B$10=2,'ΠΡ. ή ΓΑΛ. ή ΤΟΚΟΧΡ &amp;BALLON&amp;GR'!D91,IF($B$10=3,'ΧΡΕΩΛΥΤΙΚΟ &amp; BALLON &amp; GRACE'!D91)))</f>
        <v>0</v>
      </c>
      <c r="H91" s="43">
        <f>IF($B$10=1,'ΕΝΙΑΙΟ &amp; BALLON &amp; GRACE'!F91,IF($B$10=2,'ΠΡ. ή ΓΑΛ. ή ΤΟΚΟΧΡ &amp;BALLON&amp;GR'!E91,IF($B$10=3,'ΧΡΕΩΛΥΤΙΚΟ &amp; BALLON &amp; GRACE'!E91)))</f>
        <v>0</v>
      </c>
      <c r="I91" s="43">
        <f>IF($B$10=1,'ΕΝΙΑΙΟ &amp; BALLON &amp; GRACE'!G91,IF($B$10=2,'ΠΡ. ή ΓΑΛ. ή ΤΟΚΟΧΡ &amp;BALLON&amp;GR'!F91,IF($B$10=3,'ΧΡΕΩΛΥΤΙΚΟ &amp; BALLON &amp; GRACE'!F91)))</f>
        <v>0</v>
      </c>
      <c r="J91" s="43">
        <f>IF($B$10=1,'ΕΝΙΑΙΟ &amp; BALLON &amp; GRACE'!H91,IF($B$10=2,'ΠΡ. ή ΓΑΛ. ή ΤΟΚΟΧΡ &amp;BALLON&amp;GR'!G91,IF($B$10=3,'ΧΡΕΩΛΥΤΙΚΟ &amp; BALLON &amp; GRACE'!G91)))</f>
        <v>0</v>
      </c>
    </row>
    <row r="92" spans="5:10" x14ac:dyDescent="0.25">
      <c r="E92" s="42">
        <f t="shared" si="1"/>
        <v>52232.5</v>
      </c>
      <c r="F92" s="43">
        <f>IF($B$10=1,'ΕΝΙΑΙΟ &amp; BALLON &amp; GRACE'!D92,IF($B$10=2,'ΠΡ. ή ΓΑΛ. ή ΤΟΚΟΧΡ &amp;BALLON&amp;GR'!C92,IF($B$10=3,'ΧΡΕΩΛΥΤΙΚΟ &amp; BALLON &amp; GRACE'!C92)))</f>
        <v>0</v>
      </c>
      <c r="G92" s="43">
        <f>IF($B$10=1,'ΕΝΙΑΙΟ &amp; BALLON &amp; GRACE'!E92,IF($B$10=2,'ΠΡ. ή ΓΑΛ. ή ΤΟΚΟΧΡ &amp;BALLON&amp;GR'!D92,IF($B$10=3,'ΧΡΕΩΛΥΤΙΚΟ &amp; BALLON &amp; GRACE'!D92)))</f>
        <v>0</v>
      </c>
      <c r="H92" s="43">
        <f>IF($B$10=1,'ΕΝΙΑΙΟ &amp; BALLON &amp; GRACE'!F92,IF($B$10=2,'ΠΡ. ή ΓΑΛ. ή ΤΟΚΟΧΡ &amp;BALLON&amp;GR'!E92,IF($B$10=3,'ΧΡΕΩΛΥΤΙΚΟ &amp; BALLON &amp; GRACE'!E92)))</f>
        <v>0</v>
      </c>
      <c r="I92" s="43">
        <f>IF($B$10=1,'ΕΝΙΑΙΟ &amp; BALLON &amp; GRACE'!G92,IF($B$10=2,'ΠΡ. ή ΓΑΛ. ή ΤΟΚΟΧΡ &amp;BALLON&amp;GR'!F92,IF($B$10=3,'ΧΡΕΩΛΥΤΙΚΟ &amp; BALLON &amp; GRACE'!F92)))</f>
        <v>0</v>
      </c>
      <c r="J92" s="43">
        <f>IF($B$10=1,'ΕΝΙΑΙΟ &amp; BALLON &amp; GRACE'!H92,IF($B$10=2,'ΠΡ. ή ΓΑΛ. ή ΤΟΚΟΧΡ &amp;BALLON&amp;GR'!G92,IF($B$10=3,'ΧΡΕΩΛΥΤΙΚΟ &amp; BALLON &amp; GRACE'!G92)))</f>
        <v>0</v>
      </c>
    </row>
    <row r="93" spans="5:10" x14ac:dyDescent="0.25">
      <c r="E93" s="42">
        <f t="shared" si="1"/>
        <v>52323.8125</v>
      </c>
      <c r="F93" s="43">
        <f>IF($B$10=1,'ΕΝΙΑΙΟ &amp; BALLON &amp; GRACE'!D93,IF($B$10=2,'ΠΡ. ή ΓΑΛ. ή ΤΟΚΟΧΡ &amp;BALLON&amp;GR'!C93,IF($B$10=3,'ΧΡΕΩΛΥΤΙΚΟ &amp; BALLON &amp; GRACE'!C93)))</f>
        <v>0</v>
      </c>
      <c r="G93" s="43">
        <f>IF($B$10=1,'ΕΝΙΑΙΟ &amp; BALLON &amp; GRACE'!E93,IF($B$10=2,'ΠΡ. ή ΓΑΛ. ή ΤΟΚΟΧΡ &amp;BALLON&amp;GR'!D93,IF($B$10=3,'ΧΡΕΩΛΥΤΙΚΟ &amp; BALLON &amp; GRACE'!D93)))</f>
        <v>0</v>
      </c>
      <c r="H93" s="43">
        <f>IF($B$10=1,'ΕΝΙΑΙΟ &amp; BALLON &amp; GRACE'!F93,IF($B$10=2,'ΠΡ. ή ΓΑΛ. ή ΤΟΚΟΧΡ &amp;BALLON&amp;GR'!E93,IF($B$10=3,'ΧΡΕΩΛΥΤΙΚΟ &amp; BALLON &amp; GRACE'!E93)))</f>
        <v>0</v>
      </c>
      <c r="I93" s="43">
        <f>IF($B$10=1,'ΕΝΙΑΙΟ &amp; BALLON &amp; GRACE'!G93,IF($B$10=2,'ΠΡ. ή ΓΑΛ. ή ΤΟΚΟΧΡ &amp;BALLON&amp;GR'!F93,IF($B$10=3,'ΧΡΕΩΛΥΤΙΚΟ &amp; BALLON &amp; GRACE'!F93)))</f>
        <v>0</v>
      </c>
      <c r="J93" s="43">
        <f>IF($B$10=1,'ΕΝΙΑΙΟ &amp; BALLON &amp; GRACE'!H93,IF($B$10=2,'ΠΡ. ή ΓΑΛ. ή ΤΟΚΟΧΡ &amp;BALLON&amp;GR'!G93,IF($B$10=3,'ΧΡΕΩΛΥΤΙΚΟ &amp; BALLON &amp; GRACE'!G93)))</f>
        <v>0</v>
      </c>
    </row>
    <row r="94" spans="5:10" x14ac:dyDescent="0.25">
      <c r="E94" s="42">
        <f t="shared" si="1"/>
        <v>52415.125</v>
      </c>
      <c r="F94" s="43">
        <f>IF($B$10=1,'ΕΝΙΑΙΟ &amp; BALLON &amp; GRACE'!D94,IF($B$10=2,'ΠΡ. ή ΓΑΛ. ή ΤΟΚΟΧΡ &amp;BALLON&amp;GR'!C94,IF($B$10=3,'ΧΡΕΩΛΥΤΙΚΟ &amp; BALLON &amp; GRACE'!C94)))</f>
        <v>0</v>
      </c>
      <c r="G94" s="43">
        <f>IF($B$10=1,'ΕΝΙΑΙΟ &amp; BALLON &amp; GRACE'!E94,IF($B$10=2,'ΠΡ. ή ΓΑΛ. ή ΤΟΚΟΧΡ &amp;BALLON&amp;GR'!D94,IF($B$10=3,'ΧΡΕΩΛΥΤΙΚΟ &amp; BALLON &amp; GRACE'!D94)))</f>
        <v>0</v>
      </c>
      <c r="H94" s="43">
        <f>IF($B$10=1,'ΕΝΙΑΙΟ &amp; BALLON &amp; GRACE'!F94,IF($B$10=2,'ΠΡ. ή ΓΑΛ. ή ΤΟΚΟΧΡ &amp;BALLON&amp;GR'!E94,IF($B$10=3,'ΧΡΕΩΛΥΤΙΚΟ &amp; BALLON &amp; GRACE'!E94)))</f>
        <v>0</v>
      </c>
      <c r="I94" s="43">
        <f>IF($B$10=1,'ΕΝΙΑΙΟ &amp; BALLON &amp; GRACE'!G94,IF($B$10=2,'ΠΡ. ή ΓΑΛ. ή ΤΟΚΟΧΡ &amp;BALLON&amp;GR'!F94,IF($B$10=3,'ΧΡΕΩΛΥΤΙΚΟ &amp; BALLON &amp; GRACE'!F94)))</f>
        <v>0</v>
      </c>
      <c r="J94" s="43">
        <f>IF($B$10=1,'ΕΝΙΑΙΟ &amp; BALLON &amp; GRACE'!H94,IF($B$10=2,'ΠΡ. ή ΓΑΛ. ή ΤΟΚΟΧΡ &amp;BALLON&amp;GR'!G94,IF($B$10=3,'ΧΡΕΩΛΥΤΙΚΟ &amp; BALLON &amp; GRACE'!G94)))</f>
        <v>0</v>
      </c>
    </row>
    <row r="95" spans="5:10" x14ac:dyDescent="0.25">
      <c r="E95" s="42">
        <f t="shared" si="1"/>
        <v>52506.4375</v>
      </c>
      <c r="F95" s="43">
        <f>IF($B$10=1,'ΕΝΙΑΙΟ &amp; BALLON &amp; GRACE'!D95,IF($B$10=2,'ΠΡ. ή ΓΑΛ. ή ΤΟΚΟΧΡ &amp;BALLON&amp;GR'!C95,IF($B$10=3,'ΧΡΕΩΛΥΤΙΚΟ &amp; BALLON &amp; GRACE'!C95)))</f>
        <v>0</v>
      </c>
      <c r="G95" s="43">
        <f>IF($B$10=1,'ΕΝΙΑΙΟ &amp; BALLON &amp; GRACE'!E95,IF($B$10=2,'ΠΡ. ή ΓΑΛ. ή ΤΟΚΟΧΡ &amp;BALLON&amp;GR'!D95,IF($B$10=3,'ΧΡΕΩΛΥΤΙΚΟ &amp; BALLON &amp; GRACE'!D95)))</f>
        <v>0</v>
      </c>
      <c r="H95" s="43">
        <f>IF($B$10=1,'ΕΝΙΑΙΟ &amp; BALLON &amp; GRACE'!F95,IF($B$10=2,'ΠΡ. ή ΓΑΛ. ή ΤΟΚΟΧΡ &amp;BALLON&amp;GR'!E95,IF($B$10=3,'ΧΡΕΩΛΥΤΙΚΟ &amp; BALLON &amp; GRACE'!E95)))</f>
        <v>0</v>
      </c>
      <c r="I95" s="43">
        <f>IF($B$10=1,'ΕΝΙΑΙΟ &amp; BALLON &amp; GRACE'!G95,IF($B$10=2,'ΠΡ. ή ΓΑΛ. ή ΤΟΚΟΧΡ &amp;BALLON&amp;GR'!F95,IF($B$10=3,'ΧΡΕΩΛΥΤΙΚΟ &amp; BALLON &amp; GRACE'!F95)))</f>
        <v>0</v>
      </c>
      <c r="J95" s="43">
        <f>IF($B$10=1,'ΕΝΙΑΙΟ &amp; BALLON &amp; GRACE'!H95,IF($B$10=2,'ΠΡ. ή ΓΑΛ. ή ΤΟΚΟΧΡ &amp;BALLON&amp;GR'!G95,IF($B$10=3,'ΧΡΕΩΛΥΤΙΚΟ &amp; BALLON &amp; GRACE'!G95)))</f>
        <v>0</v>
      </c>
    </row>
    <row r="96" spans="5:10" x14ac:dyDescent="0.25">
      <c r="E96" s="42">
        <f t="shared" si="1"/>
        <v>52597.75</v>
      </c>
      <c r="F96" s="43">
        <f>IF($B$10=1,'ΕΝΙΑΙΟ &amp; BALLON &amp; GRACE'!D96,IF($B$10=2,'ΠΡ. ή ΓΑΛ. ή ΤΟΚΟΧΡ &amp;BALLON&amp;GR'!C96,IF($B$10=3,'ΧΡΕΩΛΥΤΙΚΟ &amp; BALLON &amp; GRACE'!C96)))</f>
        <v>0</v>
      </c>
      <c r="G96" s="43">
        <f>IF($B$10=1,'ΕΝΙΑΙΟ &amp; BALLON &amp; GRACE'!E96,IF($B$10=2,'ΠΡ. ή ΓΑΛ. ή ΤΟΚΟΧΡ &amp;BALLON&amp;GR'!D96,IF($B$10=3,'ΧΡΕΩΛΥΤΙΚΟ &amp; BALLON &amp; GRACE'!D96)))</f>
        <v>0</v>
      </c>
      <c r="H96" s="43">
        <f>IF($B$10=1,'ΕΝΙΑΙΟ &amp; BALLON &amp; GRACE'!F96,IF($B$10=2,'ΠΡ. ή ΓΑΛ. ή ΤΟΚΟΧΡ &amp;BALLON&amp;GR'!E96,IF($B$10=3,'ΧΡΕΩΛΥΤΙΚΟ &amp; BALLON &amp; GRACE'!E96)))</f>
        <v>0</v>
      </c>
      <c r="I96" s="43">
        <f>IF($B$10=1,'ΕΝΙΑΙΟ &amp; BALLON &amp; GRACE'!G96,IF($B$10=2,'ΠΡ. ή ΓΑΛ. ή ΤΟΚΟΧΡ &amp;BALLON&amp;GR'!F96,IF($B$10=3,'ΧΡΕΩΛΥΤΙΚΟ &amp; BALLON &amp; GRACE'!F96)))</f>
        <v>0</v>
      </c>
      <c r="J96" s="43">
        <f>IF($B$10=1,'ΕΝΙΑΙΟ &amp; BALLON &amp; GRACE'!H96,IF($B$10=2,'ΠΡ. ή ΓΑΛ. ή ΤΟΚΟΧΡ &amp;BALLON&amp;GR'!G96,IF($B$10=3,'ΧΡΕΩΛΥΤΙΚΟ &amp; BALLON &amp; GRACE'!G96)))</f>
        <v>0</v>
      </c>
    </row>
    <row r="97" spans="5:10" x14ac:dyDescent="0.25">
      <c r="E97" s="42">
        <f t="shared" si="1"/>
        <v>52689.0625</v>
      </c>
      <c r="F97" s="43">
        <f>IF($B$10=1,'ΕΝΙΑΙΟ &amp; BALLON &amp; GRACE'!D97,IF($B$10=2,'ΠΡ. ή ΓΑΛ. ή ΤΟΚΟΧΡ &amp;BALLON&amp;GR'!C97,IF($B$10=3,'ΧΡΕΩΛΥΤΙΚΟ &amp; BALLON &amp; GRACE'!C97)))</f>
        <v>0</v>
      </c>
      <c r="G97" s="43">
        <f>IF($B$10=1,'ΕΝΙΑΙΟ &amp; BALLON &amp; GRACE'!E97,IF($B$10=2,'ΠΡ. ή ΓΑΛ. ή ΤΟΚΟΧΡ &amp;BALLON&amp;GR'!D97,IF($B$10=3,'ΧΡΕΩΛΥΤΙΚΟ &amp; BALLON &amp; GRACE'!D97)))</f>
        <v>0</v>
      </c>
      <c r="H97" s="43">
        <f>IF($B$10=1,'ΕΝΙΑΙΟ &amp; BALLON &amp; GRACE'!F97,IF($B$10=2,'ΠΡ. ή ΓΑΛ. ή ΤΟΚΟΧΡ &amp;BALLON&amp;GR'!E97,IF($B$10=3,'ΧΡΕΩΛΥΤΙΚΟ &amp; BALLON &amp; GRACE'!E97)))</f>
        <v>0</v>
      </c>
      <c r="I97" s="43">
        <f>IF($B$10=1,'ΕΝΙΑΙΟ &amp; BALLON &amp; GRACE'!G97,IF($B$10=2,'ΠΡ. ή ΓΑΛ. ή ΤΟΚΟΧΡ &amp;BALLON&amp;GR'!F97,IF($B$10=3,'ΧΡΕΩΛΥΤΙΚΟ &amp; BALLON &amp; GRACE'!F97)))</f>
        <v>0</v>
      </c>
      <c r="J97" s="43">
        <f>IF($B$10=1,'ΕΝΙΑΙΟ &amp; BALLON &amp; GRACE'!H97,IF($B$10=2,'ΠΡ. ή ΓΑΛ. ή ΤΟΚΟΧΡ &amp;BALLON&amp;GR'!G97,IF($B$10=3,'ΧΡΕΩΛΥΤΙΚΟ &amp; BALLON &amp; GRACE'!G97)))</f>
        <v>0</v>
      </c>
    </row>
    <row r="98" spans="5:10" x14ac:dyDescent="0.25">
      <c r="E98" s="42">
        <f t="shared" si="1"/>
        <v>52780.375</v>
      </c>
      <c r="F98" s="43">
        <f>IF($B$10=1,'ΕΝΙΑΙΟ &amp; BALLON &amp; GRACE'!D98,IF($B$10=2,'ΠΡ. ή ΓΑΛ. ή ΤΟΚΟΧΡ &amp;BALLON&amp;GR'!C98,IF($B$10=3,'ΧΡΕΩΛΥΤΙΚΟ &amp; BALLON &amp; GRACE'!C98)))</f>
        <v>0</v>
      </c>
      <c r="G98" s="43">
        <f>IF($B$10=1,'ΕΝΙΑΙΟ &amp; BALLON &amp; GRACE'!E98,IF($B$10=2,'ΠΡ. ή ΓΑΛ. ή ΤΟΚΟΧΡ &amp;BALLON&amp;GR'!D98,IF($B$10=3,'ΧΡΕΩΛΥΤΙΚΟ &amp; BALLON &amp; GRACE'!D98)))</f>
        <v>0</v>
      </c>
      <c r="H98" s="43">
        <f>IF($B$10=1,'ΕΝΙΑΙΟ &amp; BALLON &amp; GRACE'!F98,IF($B$10=2,'ΠΡ. ή ΓΑΛ. ή ΤΟΚΟΧΡ &amp;BALLON&amp;GR'!E98,IF($B$10=3,'ΧΡΕΩΛΥΤΙΚΟ &amp; BALLON &amp; GRACE'!E98)))</f>
        <v>0</v>
      </c>
      <c r="I98" s="43">
        <f>IF($B$10=1,'ΕΝΙΑΙΟ &amp; BALLON &amp; GRACE'!G98,IF($B$10=2,'ΠΡ. ή ΓΑΛ. ή ΤΟΚΟΧΡ &amp;BALLON&amp;GR'!F98,IF($B$10=3,'ΧΡΕΩΛΥΤΙΚΟ &amp; BALLON &amp; GRACE'!F98)))</f>
        <v>0</v>
      </c>
      <c r="J98" s="43">
        <f>IF($B$10=1,'ΕΝΙΑΙΟ &amp; BALLON &amp; GRACE'!H98,IF($B$10=2,'ΠΡ. ή ΓΑΛ. ή ΤΟΚΟΧΡ &amp;BALLON&amp;GR'!G98,IF($B$10=3,'ΧΡΕΩΛΥΤΙΚΟ &amp; BALLON &amp; GRACE'!G98)))</f>
        <v>0</v>
      </c>
    </row>
    <row r="99" spans="5:10" x14ac:dyDescent="0.25">
      <c r="E99" s="42">
        <f t="shared" si="1"/>
        <v>52871.6875</v>
      </c>
      <c r="F99" s="43">
        <f>IF($B$10=1,'ΕΝΙΑΙΟ &amp; BALLON &amp; GRACE'!D99,IF($B$10=2,'ΠΡ. ή ΓΑΛ. ή ΤΟΚΟΧΡ &amp;BALLON&amp;GR'!C99,IF($B$10=3,'ΧΡΕΩΛΥΤΙΚΟ &amp; BALLON &amp; GRACE'!C99)))</f>
        <v>0</v>
      </c>
      <c r="G99" s="43">
        <f>IF($B$10=1,'ΕΝΙΑΙΟ &amp; BALLON &amp; GRACE'!E99,IF($B$10=2,'ΠΡ. ή ΓΑΛ. ή ΤΟΚΟΧΡ &amp;BALLON&amp;GR'!D99,IF($B$10=3,'ΧΡΕΩΛΥΤΙΚΟ &amp; BALLON &amp; GRACE'!D99)))</f>
        <v>0</v>
      </c>
      <c r="H99" s="43">
        <f>IF($B$10=1,'ΕΝΙΑΙΟ &amp; BALLON &amp; GRACE'!F99,IF($B$10=2,'ΠΡ. ή ΓΑΛ. ή ΤΟΚΟΧΡ &amp;BALLON&amp;GR'!E99,IF($B$10=3,'ΧΡΕΩΛΥΤΙΚΟ &amp; BALLON &amp; GRACE'!E99)))</f>
        <v>0</v>
      </c>
      <c r="I99" s="43">
        <f>IF($B$10=1,'ΕΝΙΑΙΟ &amp; BALLON &amp; GRACE'!G99,IF($B$10=2,'ΠΡ. ή ΓΑΛ. ή ΤΟΚΟΧΡ &amp;BALLON&amp;GR'!F99,IF($B$10=3,'ΧΡΕΩΛΥΤΙΚΟ &amp; BALLON &amp; GRACE'!F99)))</f>
        <v>0</v>
      </c>
      <c r="J99" s="43">
        <f>IF($B$10=1,'ΕΝΙΑΙΟ &amp; BALLON &amp; GRACE'!H99,IF($B$10=2,'ΠΡ. ή ΓΑΛ. ή ΤΟΚΟΧΡ &amp;BALLON&amp;GR'!G99,IF($B$10=3,'ΧΡΕΩΛΥΤΙΚΟ &amp; BALLON &amp; GRACE'!G99)))</f>
        <v>0</v>
      </c>
    </row>
    <row r="100" spans="5:10" x14ac:dyDescent="0.25">
      <c r="E100" s="42">
        <f t="shared" si="1"/>
        <v>52963</v>
      </c>
      <c r="F100" s="43">
        <f>IF($B$10=1,'ΕΝΙΑΙΟ &amp; BALLON &amp; GRACE'!D100,IF($B$10=2,'ΠΡ. ή ΓΑΛ. ή ΤΟΚΟΧΡ &amp;BALLON&amp;GR'!C100,IF($B$10=3,'ΧΡΕΩΛΥΤΙΚΟ &amp; BALLON &amp; GRACE'!C100)))</f>
        <v>0</v>
      </c>
      <c r="G100" s="43">
        <f>IF($B$10=1,'ΕΝΙΑΙΟ &amp; BALLON &amp; GRACE'!E100,IF($B$10=2,'ΠΡ. ή ΓΑΛ. ή ΤΟΚΟΧΡ &amp;BALLON&amp;GR'!D100,IF($B$10=3,'ΧΡΕΩΛΥΤΙΚΟ &amp; BALLON &amp; GRACE'!D100)))</f>
        <v>0</v>
      </c>
      <c r="H100" s="43">
        <f>IF($B$10=1,'ΕΝΙΑΙΟ &amp; BALLON &amp; GRACE'!F100,IF($B$10=2,'ΠΡ. ή ΓΑΛ. ή ΤΟΚΟΧΡ &amp;BALLON&amp;GR'!E100,IF($B$10=3,'ΧΡΕΩΛΥΤΙΚΟ &amp; BALLON &amp; GRACE'!E100)))</f>
        <v>0</v>
      </c>
      <c r="I100" s="43">
        <f>IF($B$10=1,'ΕΝΙΑΙΟ &amp; BALLON &amp; GRACE'!G100,IF($B$10=2,'ΠΡ. ή ΓΑΛ. ή ΤΟΚΟΧΡ &amp;BALLON&amp;GR'!F100,IF($B$10=3,'ΧΡΕΩΛΥΤΙΚΟ &amp; BALLON &amp; GRACE'!F100)))</f>
        <v>0</v>
      </c>
      <c r="J100" s="43">
        <f>IF($B$10=1,'ΕΝΙΑΙΟ &amp; BALLON &amp; GRACE'!H100,IF($B$10=2,'ΠΡ. ή ΓΑΛ. ή ΤΟΚΟΧΡ &amp;BALLON&amp;GR'!G100,IF($B$10=3,'ΧΡΕΩΛΥΤΙΚΟ &amp; BALLON &amp; GRACE'!G100)))</f>
        <v>0</v>
      </c>
    </row>
    <row r="101" spans="5:10" x14ac:dyDescent="0.25">
      <c r="E101" s="42">
        <f t="shared" si="1"/>
        <v>53054.3125</v>
      </c>
      <c r="F101" s="43">
        <f>IF($B$10=1,'ΕΝΙΑΙΟ &amp; BALLON &amp; GRACE'!D101,IF($B$10=2,'ΠΡ. ή ΓΑΛ. ή ΤΟΚΟΧΡ &amp;BALLON&amp;GR'!C101,IF($B$10=3,'ΧΡΕΩΛΥΤΙΚΟ &amp; BALLON &amp; GRACE'!C101)))</f>
        <v>0</v>
      </c>
      <c r="G101" s="43">
        <f>IF($B$10=1,'ΕΝΙΑΙΟ &amp; BALLON &amp; GRACE'!E101,IF($B$10=2,'ΠΡ. ή ΓΑΛ. ή ΤΟΚΟΧΡ &amp;BALLON&amp;GR'!D101,IF($B$10=3,'ΧΡΕΩΛΥΤΙΚΟ &amp; BALLON &amp; GRACE'!D101)))</f>
        <v>0</v>
      </c>
      <c r="H101" s="43">
        <f>IF($B$10=1,'ΕΝΙΑΙΟ &amp; BALLON &amp; GRACE'!F101,IF($B$10=2,'ΠΡ. ή ΓΑΛ. ή ΤΟΚΟΧΡ &amp;BALLON&amp;GR'!E101,IF($B$10=3,'ΧΡΕΩΛΥΤΙΚΟ &amp; BALLON &amp; GRACE'!E101)))</f>
        <v>0</v>
      </c>
      <c r="I101" s="43">
        <f>IF($B$10=1,'ΕΝΙΑΙΟ &amp; BALLON &amp; GRACE'!G101,IF($B$10=2,'ΠΡ. ή ΓΑΛ. ή ΤΟΚΟΧΡ &amp;BALLON&amp;GR'!F101,IF($B$10=3,'ΧΡΕΩΛΥΤΙΚΟ &amp; BALLON &amp; GRACE'!F101)))</f>
        <v>0</v>
      </c>
      <c r="J101" s="43">
        <f>IF($B$10=1,'ΕΝΙΑΙΟ &amp; BALLON &amp; GRACE'!H101,IF($B$10=2,'ΠΡ. ή ΓΑΛ. ή ΤΟΚΟΧΡ &amp;BALLON&amp;GR'!G101,IF($B$10=3,'ΧΡΕΩΛΥΤΙΚΟ &amp; BALLON &amp; GRACE'!G101)))</f>
        <v>0</v>
      </c>
    </row>
    <row r="102" spans="5:10" x14ac:dyDescent="0.25">
      <c r="E102" s="42">
        <f t="shared" si="1"/>
        <v>53145.625</v>
      </c>
      <c r="F102" s="43">
        <f>IF($B$10=1,'ΕΝΙΑΙΟ &amp; BALLON &amp; GRACE'!D102,IF($B$10=2,'ΠΡ. ή ΓΑΛ. ή ΤΟΚΟΧΡ &amp;BALLON&amp;GR'!C102,IF($B$10=3,'ΧΡΕΩΛΥΤΙΚΟ &amp; BALLON &amp; GRACE'!C102)))</f>
        <v>0</v>
      </c>
      <c r="G102" s="43">
        <f>IF($B$10=1,'ΕΝΙΑΙΟ &amp; BALLON &amp; GRACE'!E102,IF($B$10=2,'ΠΡ. ή ΓΑΛ. ή ΤΟΚΟΧΡ &amp;BALLON&amp;GR'!D102,IF($B$10=3,'ΧΡΕΩΛΥΤΙΚΟ &amp; BALLON &amp; GRACE'!D102)))</f>
        <v>0</v>
      </c>
      <c r="H102" s="43">
        <f>IF($B$10=1,'ΕΝΙΑΙΟ &amp; BALLON &amp; GRACE'!F102,IF($B$10=2,'ΠΡ. ή ΓΑΛ. ή ΤΟΚΟΧΡ &amp;BALLON&amp;GR'!E102,IF($B$10=3,'ΧΡΕΩΛΥΤΙΚΟ &amp; BALLON &amp; GRACE'!E102)))</f>
        <v>0</v>
      </c>
      <c r="I102" s="43">
        <f>IF($B$10=1,'ΕΝΙΑΙΟ &amp; BALLON &amp; GRACE'!G102,IF($B$10=2,'ΠΡ. ή ΓΑΛ. ή ΤΟΚΟΧΡ &amp;BALLON&amp;GR'!F102,IF($B$10=3,'ΧΡΕΩΛΥΤΙΚΟ &amp; BALLON &amp; GRACE'!F102)))</f>
        <v>0</v>
      </c>
      <c r="J102" s="43">
        <f>IF($B$10=1,'ΕΝΙΑΙΟ &amp; BALLON &amp; GRACE'!H102,IF($B$10=2,'ΠΡ. ή ΓΑΛ. ή ΤΟΚΟΧΡ &amp;BALLON&amp;GR'!G102,IF($B$10=3,'ΧΡΕΩΛΥΤΙΚΟ &amp; BALLON &amp; GRACE'!G102)))</f>
        <v>0</v>
      </c>
    </row>
    <row r="103" spans="5:10" x14ac:dyDescent="0.25">
      <c r="E103" s="42">
        <f t="shared" si="1"/>
        <v>53236.9375</v>
      </c>
      <c r="F103" s="43">
        <f>IF($B$10=1,'ΕΝΙΑΙΟ &amp; BALLON &amp; GRACE'!D103,IF($B$10=2,'ΠΡ. ή ΓΑΛ. ή ΤΟΚΟΧΡ &amp;BALLON&amp;GR'!C103,IF($B$10=3,'ΧΡΕΩΛΥΤΙΚΟ &amp; BALLON &amp; GRACE'!C103)))</f>
        <v>0</v>
      </c>
      <c r="G103" s="43">
        <f>IF($B$10=1,'ΕΝΙΑΙΟ &amp; BALLON &amp; GRACE'!E103,IF($B$10=2,'ΠΡ. ή ΓΑΛ. ή ΤΟΚΟΧΡ &amp;BALLON&amp;GR'!D103,IF($B$10=3,'ΧΡΕΩΛΥΤΙΚΟ &amp; BALLON &amp; GRACE'!D103)))</f>
        <v>0</v>
      </c>
      <c r="H103" s="43">
        <f>IF($B$10=1,'ΕΝΙΑΙΟ &amp; BALLON &amp; GRACE'!F103,IF($B$10=2,'ΠΡ. ή ΓΑΛ. ή ΤΟΚΟΧΡ &amp;BALLON&amp;GR'!E103,IF($B$10=3,'ΧΡΕΩΛΥΤΙΚΟ &amp; BALLON &amp; GRACE'!E103)))</f>
        <v>0</v>
      </c>
      <c r="I103" s="43">
        <f>IF($B$10=1,'ΕΝΙΑΙΟ &amp; BALLON &amp; GRACE'!G103,IF($B$10=2,'ΠΡ. ή ΓΑΛ. ή ΤΟΚΟΧΡ &amp;BALLON&amp;GR'!F103,IF($B$10=3,'ΧΡΕΩΛΥΤΙΚΟ &amp; BALLON &amp; GRACE'!F103)))</f>
        <v>0</v>
      </c>
      <c r="J103" s="43">
        <f>IF($B$10=1,'ΕΝΙΑΙΟ &amp; BALLON &amp; GRACE'!H103,IF($B$10=2,'ΠΡ. ή ΓΑΛ. ή ΤΟΚΟΧΡ &amp;BALLON&amp;GR'!G103,IF($B$10=3,'ΧΡΕΩΛΥΤΙΚΟ &amp; BALLON &amp; GRACE'!G103)))</f>
        <v>0</v>
      </c>
    </row>
    <row r="104" spans="5:10" x14ac:dyDescent="0.25">
      <c r="E104" s="42">
        <f t="shared" si="1"/>
        <v>53328.25</v>
      </c>
      <c r="F104" s="43">
        <f>IF($B$10=1,'ΕΝΙΑΙΟ &amp; BALLON &amp; GRACE'!D104,IF($B$10=2,'ΠΡ. ή ΓΑΛ. ή ΤΟΚΟΧΡ &amp;BALLON&amp;GR'!C104,IF($B$10=3,'ΧΡΕΩΛΥΤΙΚΟ &amp; BALLON &amp; GRACE'!C104)))</f>
        <v>0</v>
      </c>
      <c r="G104" s="43">
        <f>IF($B$10=1,'ΕΝΙΑΙΟ &amp; BALLON &amp; GRACE'!E104,IF($B$10=2,'ΠΡ. ή ΓΑΛ. ή ΤΟΚΟΧΡ &amp;BALLON&amp;GR'!D104,IF($B$10=3,'ΧΡΕΩΛΥΤΙΚΟ &amp; BALLON &amp; GRACE'!D104)))</f>
        <v>0</v>
      </c>
      <c r="H104" s="43">
        <f>IF($B$10=1,'ΕΝΙΑΙΟ &amp; BALLON &amp; GRACE'!F104,IF($B$10=2,'ΠΡ. ή ΓΑΛ. ή ΤΟΚΟΧΡ &amp;BALLON&amp;GR'!E104,IF($B$10=3,'ΧΡΕΩΛΥΤΙΚΟ &amp; BALLON &amp; GRACE'!E104)))</f>
        <v>0</v>
      </c>
      <c r="I104" s="43">
        <f>IF($B$10=1,'ΕΝΙΑΙΟ &amp; BALLON &amp; GRACE'!G104,IF($B$10=2,'ΠΡ. ή ΓΑΛ. ή ΤΟΚΟΧΡ &amp;BALLON&amp;GR'!F104,IF($B$10=3,'ΧΡΕΩΛΥΤΙΚΟ &amp; BALLON &amp; GRACE'!F104)))</f>
        <v>0</v>
      </c>
      <c r="J104" s="43">
        <f>IF($B$10=1,'ΕΝΙΑΙΟ &amp; BALLON &amp; GRACE'!H104,IF($B$10=2,'ΠΡ. ή ΓΑΛ. ή ΤΟΚΟΧΡ &amp;BALLON&amp;GR'!G104,IF($B$10=3,'ΧΡΕΩΛΥΤΙΚΟ &amp; BALLON &amp; GRACE'!G104)))</f>
        <v>0</v>
      </c>
    </row>
    <row r="105" spans="5:10" x14ac:dyDescent="0.25">
      <c r="E105" s="42">
        <f t="shared" si="1"/>
        <v>53419.5625</v>
      </c>
      <c r="F105" s="43">
        <f>IF($B$10=1,'ΕΝΙΑΙΟ &amp; BALLON &amp; GRACE'!D105,IF($B$10=2,'ΠΡ. ή ΓΑΛ. ή ΤΟΚΟΧΡ &amp;BALLON&amp;GR'!C105,IF($B$10=3,'ΧΡΕΩΛΥΤΙΚΟ &amp; BALLON &amp; GRACE'!C105)))</f>
        <v>0</v>
      </c>
      <c r="G105" s="43">
        <f>IF($B$10=1,'ΕΝΙΑΙΟ &amp; BALLON &amp; GRACE'!E105,IF($B$10=2,'ΠΡ. ή ΓΑΛ. ή ΤΟΚΟΧΡ &amp;BALLON&amp;GR'!D105,IF($B$10=3,'ΧΡΕΩΛΥΤΙΚΟ &amp; BALLON &amp; GRACE'!D105)))</f>
        <v>0</v>
      </c>
      <c r="H105" s="43">
        <f>IF($B$10=1,'ΕΝΙΑΙΟ &amp; BALLON &amp; GRACE'!F105,IF($B$10=2,'ΠΡ. ή ΓΑΛ. ή ΤΟΚΟΧΡ &amp;BALLON&amp;GR'!E105,IF($B$10=3,'ΧΡΕΩΛΥΤΙΚΟ &amp; BALLON &amp; GRACE'!E105)))</f>
        <v>0</v>
      </c>
      <c r="I105" s="43">
        <f>IF($B$10=1,'ΕΝΙΑΙΟ &amp; BALLON &amp; GRACE'!G105,IF($B$10=2,'ΠΡ. ή ΓΑΛ. ή ΤΟΚΟΧΡ &amp;BALLON&amp;GR'!F105,IF($B$10=3,'ΧΡΕΩΛΥΤΙΚΟ &amp; BALLON &amp; GRACE'!F105)))</f>
        <v>0</v>
      </c>
      <c r="J105" s="43">
        <f>IF($B$10=1,'ΕΝΙΑΙΟ &amp; BALLON &amp; GRACE'!H105,IF($B$10=2,'ΠΡ. ή ΓΑΛ. ή ΤΟΚΟΧΡ &amp;BALLON&amp;GR'!G105,IF($B$10=3,'ΧΡΕΩΛΥΤΙΚΟ &amp; BALLON &amp; GRACE'!G105)))</f>
        <v>0</v>
      </c>
    </row>
    <row r="106" spans="5:10" x14ac:dyDescent="0.25">
      <c r="E106" s="42">
        <f t="shared" si="1"/>
        <v>53510.875</v>
      </c>
      <c r="F106" s="43">
        <f>IF($B$10=1,'ΕΝΙΑΙΟ &amp; BALLON &amp; GRACE'!D106,IF($B$10=2,'ΠΡ. ή ΓΑΛ. ή ΤΟΚΟΧΡ &amp;BALLON&amp;GR'!C106,IF($B$10=3,'ΧΡΕΩΛΥΤΙΚΟ &amp; BALLON &amp; GRACE'!C106)))</f>
        <v>0</v>
      </c>
      <c r="G106" s="43">
        <f>IF($B$10=1,'ΕΝΙΑΙΟ &amp; BALLON &amp; GRACE'!E106,IF($B$10=2,'ΠΡ. ή ΓΑΛ. ή ΤΟΚΟΧΡ &amp;BALLON&amp;GR'!D106,IF($B$10=3,'ΧΡΕΩΛΥΤΙΚΟ &amp; BALLON &amp; GRACE'!D106)))</f>
        <v>0</v>
      </c>
      <c r="H106" s="43">
        <f>IF($B$10=1,'ΕΝΙΑΙΟ &amp; BALLON &amp; GRACE'!F106,IF($B$10=2,'ΠΡ. ή ΓΑΛ. ή ΤΟΚΟΧΡ &amp;BALLON&amp;GR'!E106,IF($B$10=3,'ΧΡΕΩΛΥΤΙΚΟ &amp; BALLON &amp; GRACE'!E106)))</f>
        <v>0</v>
      </c>
      <c r="I106" s="43">
        <f>IF($B$10=1,'ΕΝΙΑΙΟ &amp; BALLON &amp; GRACE'!G106,IF($B$10=2,'ΠΡ. ή ΓΑΛ. ή ΤΟΚΟΧΡ &amp;BALLON&amp;GR'!F106,IF($B$10=3,'ΧΡΕΩΛΥΤΙΚΟ &amp; BALLON &amp; GRACE'!F106)))</f>
        <v>0</v>
      </c>
      <c r="J106" s="43">
        <f>IF($B$10=1,'ΕΝΙΑΙΟ &amp; BALLON &amp; GRACE'!H106,IF($B$10=2,'ΠΡ. ή ΓΑΛ. ή ΤΟΚΟΧΡ &amp;BALLON&amp;GR'!G106,IF($B$10=3,'ΧΡΕΩΛΥΤΙΚΟ &amp; BALLON &amp; GRACE'!G106)))</f>
        <v>0</v>
      </c>
    </row>
    <row r="107" spans="5:10" x14ac:dyDescent="0.25">
      <c r="E107" s="42">
        <f t="shared" si="1"/>
        <v>53602.1875</v>
      </c>
      <c r="F107" s="43">
        <f>IF($B$10=1,'ΕΝΙΑΙΟ &amp; BALLON &amp; GRACE'!D107,IF($B$10=2,'ΠΡ. ή ΓΑΛ. ή ΤΟΚΟΧΡ &amp;BALLON&amp;GR'!C107,IF($B$10=3,'ΧΡΕΩΛΥΤΙΚΟ &amp; BALLON &amp; GRACE'!C107)))</f>
        <v>0</v>
      </c>
      <c r="G107" s="43">
        <f>IF($B$10=1,'ΕΝΙΑΙΟ &amp; BALLON &amp; GRACE'!E107,IF($B$10=2,'ΠΡ. ή ΓΑΛ. ή ΤΟΚΟΧΡ &amp;BALLON&amp;GR'!D107,IF($B$10=3,'ΧΡΕΩΛΥΤΙΚΟ &amp; BALLON &amp; GRACE'!D107)))</f>
        <v>0</v>
      </c>
      <c r="H107" s="43">
        <f>IF($B$10=1,'ΕΝΙΑΙΟ &amp; BALLON &amp; GRACE'!F107,IF($B$10=2,'ΠΡ. ή ΓΑΛ. ή ΤΟΚΟΧΡ &amp;BALLON&amp;GR'!E107,IF($B$10=3,'ΧΡΕΩΛΥΤΙΚΟ &amp; BALLON &amp; GRACE'!E107)))</f>
        <v>0</v>
      </c>
      <c r="I107" s="43">
        <f>IF($B$10=1,'ΕΝΙΑΙΟ &amp; BALLON &amp; GRACE'!G107,IF($B$10=2,'ΠΡ. ή ΓΑΛ. ή ΤΟΚΟΧΡ &amp;BALLON&amp;GR'!F107,IF($B$10=3,'ΧΡΕΩΛΥΤΙΚΟ &amp; BALLON &amp; GRACE'!F107)))</f>
        <v>0</v>
      </c>
      <c r="J107" s="43">
        <f>IF($B$10=1,'ΕΝΙΑΙΟ &amp; BALLON &amp; GRACE'!H107,IF($B$10=2,'ΠΡ. ή ΓΑΛ. ή ΤΟΚΟΧΡ &amp;BALLON&amp;GR'!G107,IF($B$10=3,'ΧΡΕΩΛΥΤΙΚΟ &amp; BALLON &amp; GRACE'!G107)))</f>
        <v>0</v>
      </c>
    </row>
    <row r="108" spans="5:10" x14ac:dyDescent="0.25">
      <c r="E108" s="42">
        <f t="shared" si="1"/>
        <v>53693.5</v>
      </c>
      <c r="F108" s="43">
        <f>IF($B$10=1,'ΕΝΙΑΙΟ &amp; BALLON &amp; GRACE'!D108,IF($B$10=2,'ΠΡ. ή ΓΑΛ. ή ΤΟΚΟΧΡ &amp;BALLON&amp;GR'!C108,IF($B$10=3,'ΧΡΕΩΛΥΤΙΚΟ &amp; BALLON &amp; GRACE'!C108)))</f>
        <v>0</v>
      </c>
      <c r="G108" s="43">
        <f>IF($B$10=1,'ΕΝΙΑΙΟ &amp; BALLON &amp; GRACE'!E108,IF($B$10=2,'ΠΡ. ή ΓΑΛ. ή ΤΟΚΟΧΡ &amp;BALLON&amp;GR'!D108,IF($B$10=3,'ΧΡΕΩΛΥΤΙΚΟ &amp; BALLON &amp; GRACE'!D108)))</f>
        <v>0</v>
      </c>
      <c r="H108" s="43">
        <f>IF($B$10=1,'ΕΝΙΑΙΟ &amp; BALLON &amp; GRACE'!F108,IF($B$10=2,'ΠΡ. ή ΓΑΛ. ή ΤΟΚΟΧΡ &amp;BALLON&amp;GR'!E108,IF($B$10=3,'ΧΡΕΩΛΥΤΙΚΟ &amp; BALLON &amp; GRACE'!E108)))</f>
        <v>0</v>
      </c>
      <c r="I108" s="43">
        <f>IF($B$10=1,'ΕΝΙΑΙΟ &amp; BALLON &amp; GRACE'!G108,IF($B$10=2,'ΠΡ. ή ΓΑΛ. ή ΤΟΚΟΧΡ &amp;BALLON&amp;GR'!F108,IF($B$10=3,'ΧΡΕΩΛΥΤΙΚΟ &amp; BALLON &amp; GRACE'!F108)))</f>
        <v>0</v>
      </c>
      <c r="J108" s="43">
        <f>IF($B$10=1,'ΕΝΙΑΙΟ &amp; BALLON &amp; GRACE'!H108,IF($B$10=2,'ΠΡ. ή ΓΑΛ. ή ΤΟΚΟΧΡ &amp;BALLON&amp;GR'!G108,IF($B$10=3,'ΧΡΕΩΛΥΤΙΚΟ &amp; BALLON &amp; GRACE'!G108)))</f>
        <v>0</v>
      </c>
    </row>
    <row r="109" spans="5:10" x14ac:dyDescent="0.25">
      <c r="E109" s="42">
        <f t="shared" si="1"/>
        <v>53784.8125</v>
      </c>
      <c r="F109" s="43">
        <f>IF($B$10=1,'ΕΝΙΑΙΟ &amp; BALLON &amp; GRACE'!D109,IF($B$10=2,'ΠΡ. ή ΓΑΛ. ή ΤΟΚΟΧΡ &amp;BALLON&amp;GR'!C109,IF($B$10=3,'ΧΡΕΩΛΥΤΙΚΟ &amp; BALLON &amp; GRACE'!C109)))</f>
        <v>0</v>
      </c>
      <c r="G109" s="43">
        <f>IF($B$10=1,'ΕΝΙΑΙΟ &amp; BALLON &amp; GRACE'!E109,IF($B$10=2,'ΠΡ. ή ΓΑΛ. ή ΤΟΚΟΧΡ &amp;BALLON&amp;GR'!D109,IF($B$10=3,'ΧΡΕΩΛΥΤΙΚΟ &amp; BALLON &amp; GRACE'!D109)))</f>
        <v>0</v>
      </c>
      <c r="H109" s="43">
        <f>IF($B$10=1,'ΕΝΙΑΙΟ &amp; BALLON &amp; GRACE'!F109,IF($B$10=2,'ΠΡ. ή ΓΑΛ. ή ΤΟΚΟΧΡ &amp;BALLON&amp;GR'!E109,IF($B$10=3,'ΧΡΕΩΛΥΤΙΚΟ &amp; BALLON &amp; GRACE'!E109)))</f>
        <v>0</v>
      </c>
      <c r="I109" s="43">
        <f>IF($B$10=1,'ΕΝΙΑΙΟ &amp; BALLON &amp; GRACE'!G109,IF($B$10=2,'ΠΡ. ή ΓΑΛ. ή ΤΟΚΟΧΡ &amp;BALLON&amp;GR'!F109,IF($B$10=3,'ΧΡΕΩΛΥΤΙΚΟ &amp; BALLON &amp; GRACE'!F109)))</f>
        <v>0</v>
      </c>
      <c r="J109" s="43">
        <f>IF($B$10=1,'ΕΝΙΑΙΟ &amp; BALLON &amp; GRACE'!H109,IF($B$10=2,'ΠΡ. ή ΓΑΛ. ή ΤΟΚΟΧΡ &amp;BALLON&amp;GR'!G109,IF($B$10=3,'ΧΡΕΩΛΥΤΙΚΟ &amp; BALLON &amp; GRACE'!G109)))</f>
        <v>0</v>
      </c>
    </row>
    <row r="110" spans="5:10" x14ac:dyDescent="0.25">
      <c r="E110" s="42">
        <f t="shared" si="1"/>
        <v>53876.125</v>
      </c>
      <c r="F110" s="43">
        <f>IF($B$10=1,'ΕΝΙΑΙΟ &amp; BALLON &amp; GRACE'!D110,IF($B$10=2,'ΠΡ. ή ΓΑΛ. ή ΤΟΚΟΧΡ &amp;BALLON&amp;GR'!C110,IF($B$10=3,'ΧΡΕΩΛΥΤΙΚΟ &amp; BALLON &amp; GRACE'!C110)))</f>
        <v>0</v>
      </c>
      <c r="G110" s="43">
        <f>IF($B$10=1,'ΕΝΙΑΙΟ &amp; BALLON &amp; GRACE'!E110,IF($B$10=2,'ΠΡ. ή ΓΑΛ. ή ΤΟΚΟΧΡ &amp;BALLON&amp;GR'!D110,IF($B$10=3,'ΧΡΕΩΛΥΤΙΚΟ &amp; BALLON &amp; GRACE'!D110)))</f>
        <v>0</v>
      </c>
      <c r="H110" s="43">
        <f>IF($B$10=1,'ΕΝΙΑΙΟ &amp; BALLON &amp; GRACE'!F110,IF($B$10=2,'ΠΡ. ή ΓΑΛ. ή ΤΟΚΟΧΡ &amp;BALLON&amp;GR'!E110,IF($B$10=3,'ΧΡΕΩΛΥΤΙΚΟ &amp; BALLON &amp; GRACE'!E110)))</f>
        <v>0</v>
      </c>
      <c r="I110" s="43">
        <f>IF($B$10=1,'ΕΝΙΑΙΟ &amp; BALLON &amp; GRACE'!G110,IF($B$10=2,'ΠΡ. ή ΓΑΛ. ή ΤΟΚΟΧΡ &amp;BALLON&amp;GR'!F110,IF($B$10=3,'ΧΡΕΩΛΥΤΙΚΟ &amp; BALLON &amp; GRACE'!F110)))</f>
        <v>0</v>
      </c>
      <c r="J110" s="43">
        <f>IF($B$10=1,'ΕΝΙΑΙΟ &amp; BALLON &amp; GRACE'!H110,IF($B$10=2,'ΠΡ. ή ΓΑΛ. ή ΤΟΚΟΧΡ &amp;BALLON&amp;GR'!G110,IF($B$10=3,'ΧΡΕΩΛΥΤΙΚΟ &amp; BALLON &amp; GRACE'!G110)))</f>
        <v>0</v>
      </c>
    </row>
    <row r="111" spans="5:10" x14ac:dyDescent="0.25">
      <c r="E111" s="42">
        <f t="shared" si="1"/>
        <v>53967.4375</v>
      </c>
      <c r="F111" s="43">
        <f>IF($B$10=1,'ΕΝΙΑΙΟ &amp; BALLON &amp; GRACE'!D111,IF($B$10=2,'ΠΡ. ή ΓΑΛ. ή ΤΟΚΟΧΡ &amp;BALLON&amp;GR'!C111,IF($B$10=3,'ΧΡΕΩΛΥΤΙΚΟ &amp; BALLON &amp; GRACE'!C111)))</f>
        <v>0</v>
      </c>
      <c r="G111" s="43">
        <f>IF($B$10=1,'ΕΝΙΑΙΟ &amp; BALLON &amp; GRACE'!E111,IF($B$10=2,'ΠΡ. ή ΓΑΛ. ή ΤΟΚΟΧΡ &amp;BALLON&amp;GR'!D111,IF($B$10=3,'ΧΡΕΩΛΥΤΙΚΟ &amp; BALLON &amp; GRACE'!D111)))</f>
        <v>0</v>
      </c>
      <c r="H111" s="43">
        <f>IF($B$10=1,'ΕΝΙΑΙΟ &amp; BALLON &amp; GRACE'!F111,IF($B$10=2,'ΠΡ. ή ΓΑΛ. ή ΤΟΚΟΧΡ &amp;BALLON&amp;GR'!E111,IF($B$10=3,'ΧΡΕΩΛΥΤΙΚΟ &amp; BALLON &amp; GRACE'!E111)))</f>
        <v>0</v>
      </c>
      <c r="I111" s="43">
        <f>IF($B$10=1,'ΕΝΙΑΙΟ &amp; BALLON &amp; GRACE'!G111,IF($B$10=2,'ΠΡ. ή ΓΑΛ. ή ΤΟΚΟΧΡ &amp;BALLON&amp;GR'!F111,IF($B$10=3,'ΧΡΕΩΛΥΤΙΚΟ &amp; BALLON &amp; GRACE'!F111)))</f>
        <v>0</v>
      </c>
      <c r="J111" s="43">
        <f>IF($B$10=1,'ΕΝΙΑΙΟ &amp; BALLON &amp; GRACE'!H111,IF($B$10=2,'ΠΡ. ή ΓΑΛ. ή ΤΟΚΟΧΡ &amp;BALLON&amp;GR'!G111,IF($B$10=3,'ΧΡΕΩΛΥΤΙΚΟ &amp; BALLON &amp; GRACE'!G111)))</f>
        <v>0</v>
      </c>
    </row>
    <row r="112" spans="5:10" x14ac:dyDescent="0.25">
      <c r="E112" s="42">
        <f t="shared" si="1"/>
        <v>54058.75</v>
      </c>
      <c r="F112" s="43">
        <f>IF($B$10=1,'ΕΝΙΑΙΟ &amp; BALLON &amp; GRACE'!D112,IF($B$10=2,'ΠΡ. ή ΓΑΛ. ή ΤΟΚΟΧΡ &amp;BALLON&amp;GR'!C112,IF($B$10=3,'ΧΡΕΩΛΥΤΙΚΟ &amp; BALLON &amp; GRACE'!C112)))</f>
        <v>0</v>
      </c>
      <c r="G112" s="43">
        <f>IF($B$10=1,'ΕΝΙΑΙΟ &amp; BALLON &amp; GRACE'!E112,IF($B$10=2,'ΠΡ. ή ΓΑΛ. ή ΤΟΚΟΧΡ &amp;BALLON&amp;GR'!D112,IF($B$10=3,'ΧΡΕΩΛΥΤΙΚΟ &amp; BALLON &amp; GRACE'!D112)))</f>
        <v>0</v>
      </c>
      <c r="H112" s="43">
        <f>IF($B$10=1,'ΕΝΙΑΙΟ &amp; BALLON &amp; GRACE'!F112,IF($B$10=2,'ΠΡ. ή ΓΑΛ. ή ΤΟΚΟΧΡ &amp;BALLON&amp;GR'!E112,IF($B$10=3,'ΧΡΕΩΛΥΤΙΚΟ &amp; BALLON &amp; GRACE'!E112)))</f>
        <v>0</v>
      </c>
      <c r="I112" s="43">
        <f>IF($B$10=1,'ΕΝΙΑΙΟ &amp; BALLON &amp; GRACE'!G112,IF($B$10=2,'ΠΡ. ή ΓΑΛ. ή ΤΟΚΟΧΡ &amp;BALLON&amp;GR'!F112,IF($B$10=3,'ΧΡΕΩΛΥΤΙΚΟ &amp; BALLON &amp; GRACE'!F112)))</f>
        <v>0</v>
      </c>
      <c r="J112" s="43">
        <f>IF($B$10=1,'ΕΝΙΑΙΟ &amp; BALLON &amp; GRACE'!H112,IF($B$10=2,'ΠΡ. ή ΓΑΛ. ή ΤΟΚΟΧΡ &amp;BALLON&amp;GR'!G112,IF($B$10=3,'ΧΡΕΩΛΥΤΙΚΟ &amp; BALLON &amp; GRACE'!G112)))</f>
        <v>0</v>
      </c>
    </row>
    <row r="113" spans="1:11" x14ac:dyDescent="0.25">
      <c r="E113" s="42">
        <f t="shared" si="1"/>
        <v>54150.0625</v>
      </c>
      <c r="F113" s="43">
        <f>IF($B$10=1,'ΕΝΙΑΙΟ &amp; BALLON &amp; GRACE'!D113,IF($B$10=2,'ΠΡ. ή ΓΑΛ. ή ΤΟΚΟΧΡ &amp;BALLON&amp;GR'!C113,IF($B$10=3,'ΧΡΕΩΛΥΤΙΚΟ &amp; BALLON &amp; GRACE'!C113)))</f>
        <v>0</v>
      </c>
      <c r="G113" s="43">
        <f>IF($B$10=1,'ΕΝΙΑΙΟ &amp; BALLON &amp; GRACE'!E113,IF($B$10=2,'ΠΡ. ή ΓΑΛ. ή ΤΟΚΟΧΡ &amp;BALLON&amp;GR'!D113,IF($B$10=3,'ΧΡΕΩΛΥΤΙΚΟ &amp; BALLON &amp; GRACE'!D113)))</f>
        <v>0</v>
      </c>
      <c r="H113" s="43">
        <f>IF($B$10=1,'ΕΝΙΑΙΟ &amp; BALLON &amp; GRACE'!F113,IF($B$10=2,'ΠΡ. ή ΓΑΛ. ή ΤΟΚΟΧΡ &amp;BALLON&amp;GR'!E113,IF($B$10=3,'ΧΡΕΩΛΥΤΙΚΟ &amp; BALLON &amp; GRACE'!E113)))</f>
        <v>0</v>
      </c>
      <c r="I113" s="43">
        <f>IF($B$10=1,'ΕΝΙΑΙΟ &amp; BALLON &amp; GRACE'!G113,IF($B$10=2,'ΠΡ. ή ΓΑΛ. ή ΤΟΚΟΧΡ &amp;BALLON&amp;GR'!F113,IF($B$10=3,'ΧΡΕΩΛΥΤΙΚΟ &amp; BALLON &amp; GRACE'!F113)))</f>
        <v>0</v>
      </c>
      <c r="J113" s="43">
        <f>IF($B$10=1,'ΕΝΙΑΙΟ &amp; BALLON &amp; GRACE'!H113,IF($B$10=2,'ΠΡ. ή ΓΑΛ. ή ΤΟΚΟΧΡ &amp;BALLON&amp;GR'!G113,IF($B$10=3,'ΧΡΕΩΛΥΤΙΚΟ &amp; BALLON &amp; GRACE'!G113)))</f>
        <v>0</v>
      </c>
    </row>
    <row r="114" spans="1:11" x14ac:dyDescent="0.25">
      <c r="E114" s="42">
        <f t="shared" si="1"/>
        <v>54241.375</v>
      </c>
      <c r="F114" s="43">
        <f>IF($B$10=1,'ΕΝΙΑΙΟ &amp; BALLON &amp; GRACE'!D114,IF($B$10=2,'ΠΡ. ή ΓΑΛ. ή ΤΟΚΟΧΡ &amp;BALLON&amp;GR'!C114,IF($B$10=3,'ΧΡΕΩΛΥΤΙΚΟ &amp; BALLON &amp; GRACE'!C114)))</f>
        <v>0</v>
      </c>
      <c r="G114" s="43">
        <f>IF($B$10=1,'ΕΝΙΑΙΟ &amp; BALLON &amp; GRACE'!E114,IF($B$10=2,'ΠΡ. ή ΓΑΛ. ή ΤΟΚΟΧΡ &amp;BALLON&amp;GR'!D114,IF($B$10=3,'ΧΡΕΩΛΥΤΙΚΟ &amp; BALLON &amp; GRACE'!D114)))</f>
        <v>0</v>
      </c>
      <c r="H114" s="43">
        <f>IF($B$10=1,'ΕΝΙΑΙΟ &amp; BALLON &amp; GRACE'!F114,IF($B$10=2,'ΠΡ. ή ΓΑΛ. ή ΤΟΚΟΧΡ &amp;BALLON&amp;GR'!E114,IF($B$10=3,'ΧΡΕΩΛΥΤΙΚΟ &amp; BALLON &amp; GRACE'!E114)))</f>
        <v>0</v>
      </c>
      <c r="I114" s="43">
        <f>IF($B$10=1,'ΕΝΙΑΙΟ &amp; BALLON &amp; GRACE'!G114,IF($B$10=2,'ΠΡ. ή ΓΑΛ. ή ΤΟΚΟΧΡ &amp;BALLON&amp;GR'!F114,IF($B$10=3,'ΧΡΕΩΛΥΤΙΚΟ &amp; BALLON &amp; GRACE'!F114)))</f>
        <v>0</v>
      </c>
      <c r="J114" s="43">
        <f>IF($B$10=1,'ΕΝΙΑΙΟ &amp; BALLON &amp; GRACE'!H114,IF($B$10=2,'ΠΡ. ή ΓΑΛ. ή ΤΟΚΟΧΡ &amp;BALLON&amp;GR'!G114,IF($B$10=3,'ΧΡΕΩΛΥΤΙΚΟ &amp; BALLON &amp; GRACE'!G114)))</f>
        <v>0</v>
      </c>
    </row>
    <row r="115" spans="1:11" x14ac:dyDescent="0.25">
      <c r="E115" s="42">
        <f t="shared" si="1"/>
        <v>54332.6875</v>
      </c>
      <c r="F115" s="43">
        <f>IF($B$10=1,'ΕΝΙΑΙΟ &amp; BALLON &amp; GRACE'!D115,IF($B$10=2,'ΠΡ. ή ΓΑΛ. ή ΤΟΚΟΧΡ &amp;BALLON&amp;GR'!C115,IF($B$10=3,'ΧΡΕΩΛΥΤΙΚΟ &amp; BALLON &amp; GRACE'!C115)))</f>
        <v>0</v>
      </c>
      <c r="G115" s="43">
        <f>IF($B$10=1,'ΕΝΙΑΙΟ &amp; BALLON &amp; GRACE'!E115,IF($B$10=2,'ΠΡ. ή ΓΑΛ. ή ΤΟΚΟΧΡ &amp;BALLON&amp;GR'!D115,IF($B$10=3,'ΧΡΕΩΛΥΤΙΚΟ &amp; BALLON &amp; GRACE'!D115)))</f>
        <v>0</v>
      </c>
      <c r="H115" s="43">
        <f>IF($B$10=1,'ΕΝΙΑΙΟ &amp; BALLON &amp; GRACE'!F115,IF($B$10=2,'ΠΡ. ή ΓΑΛ. ή ΤΟΚΟΧΡ &amp;BALLON&amp;GR'!E115,IF($B$10=3,'ΧΡΕΩΛΥΤΙΚΟ &amp; BALLON &amp; GRACE'!E115)))</f>
        <v>0</v>
      </c>
      <c r="I115" s="43">
        <f>IF($B$10=1,'ΕΝΙΑΙΟ &amp; BALLON &amp; GRACE'!G115,IF($B$10=2,'ΠΡ. ή ΓΑΛ. ή ΤΟΚΟΧΡ &amp;BALLON&amp;GR'!F115,IF($B$10=3,'ΧΡΕΩΛΥΤΙΚΟ &amp; BALLON &amp; GRACE'!F115)))</f>
        <v>0</v>
      </c>
      <c r="J115" s="43">
        <f>IF($B$10=1,'ΕΝΙΑΙΟ &amp; BALLON &amp; GRACE'!H115,IF($B$10=2,'ΠΡ. ή ΓΑΛ. ή ΤΟΚΟΧΡ &amp;BALLON&amp;GR'!G115,IF($B$10=3,'ΧΡΕΩΛΥΤΙΚΟ &amp; BALLON &amp; GRACE'!G115)))</f>
        <v>0</v>
      </c>
    </row>
    <row r="116" spans="1:11" x14ac:dyDescent="0.25">
      <c r="E116" s="42">
        <f t="shared" si="1"/>
        <v>54424</v>
      </c>
      <c r="F116" s="43">
        <f>IF($B$10=1,'ΕΝΙΑΙΟ &amp; BALLON &amp; GRACE'!D116,IF($B$10=2,'ΠΡ. ή ΓΑΛ. ή ΤΟΚΟΧΡ &amp;BALLON&amp;GR'!C116,IF($B$10=3,'ΧΡΕΩΛΥΤΙΚΟ &amp; BALLON &amp; GRACE'!C116)))</f>
        <v>0</v>
      </c>
      <c r="G116" s="43">
        <f>IF($B$10=1,'ΕΝΙΑΙΟ &amp; BALLON &amp; GRACE'!E116,IF($B$10=2,'ΠΡ. ή ΓΑΛ. ή ΤΟΚΟΧΡ &amp;BALLON&amp;GR'!D116,IF($B$10=3,'ΧΡΕΩΛΥΤΙΚΟ &amp; BALLON &amp; GRACE'!D116)))</f>
        <v>0</v>
      </c>
      <c r="H116" s="43">
        <f>IF($B$10=1,'ΕΝΙΑΙΟ &amp; BALLON &amp; GRACE'!F116,IF($B$10=2,'ΠΡ. ή ΓΑΛ. ή ΤΟΚΟΧΡ &amp;BALLON&amp;GR'!E116,IF($B$10=3,'ΧΡΕΩΛΥΤΙΚΟ &amp; BALLON &amp; GRACE'!E116)))</f>
        <v>0</v>
      </c>
      <c r="I116" s="43">
        <f>IF($B$10=1,'ΕΝΙΑΙΟ &amp; BALLON &amp; GRACE'!G116,IF($B$10=2,'ΠΡ. ή ΓΑΛ. ή ΤΟΚΟΧΡ &amp;BALLON&amp;GR'!F116,IF($B$10=3,'ΧΡΕΩΛΥΤΙΚΟ &amp; BALLON &amp; GRACE'!F116)))</f>
        <v>0</v>
      </c>
      <c r="J116" s="43">
        <f>IF($B$10=1,'ΕΝΙΑΙΟ &amp; BALLON &amp; GRACE'!H116,IF($B$10=2,'ΠΡ. ή ΓΑΛ. ή ΤΟΚΟΧΡ &amp;BALLON&amp;GR'!G116,IF($B$10=3,'ΧΡΕΩΛΥΤΙΚΟ &amp; BALLON &amp; GRACE'!G116)))</f>
        <v>0</v>
      </c>
    </row>
    <row r="117" spans="1:11" x14ac:dyDescent="0.25">
      <c r="E117" s="42">
        <f t="shared" si="1"/>
        <v>54515.3125</v>
      </c>
      <c r="F117" s="43">
        <f>IF($B$10=1,'ΕΝΙΑΙΟ &amp; BALLON &amp; GRACE'!D117,IF($B$10=2,'ΠΡ. ή ΓΑΛ. ή ΤΟΚΟΧΡ &amp;BALLON&amp;GR'!C117,IF($B$10=3,'ΧΡΕΩΛΥΤΙΚΟ &amp; BALLON &amp; GRACE'!C117)))</f>
        <v>0</v>
      </c>
      <c r="G117" s="43">
        <f>IF($B$10=1,'ΕΝΙΑΙΟ &amp; BALLON &amp; GRACE'!E117,IF($B$10=2,'ΠΡ. ή ΓΑΛ. ή ΤΟΚΟΧΡ &amp;BALLON&amp;GR'!D117,IF($B$10=3,'ΧΡΕΩΛΥΤΙΚΟ &amp; BALLON &amp; GRACE'!D117)))</f>
        <v>0</v>
      </c>
      <c r="H117" s="43">
        <f>IF($B$10=1,'ΕΝΙΑΙΟ &amp; BALLON &amp; GRACE'!F117,IF($B$10=2,'ΠΡ. ή ΓΑΛ. ή ΤΟΚΟΧΡ &amp;BALLON&amp;GR'!E117,IF($B$10=3,'ΧΡΕΩΛΥΤΙΚΟ &amp; BALLON &amp; GRACE'!E117)))</f>
        <v>0</v>
      </c>
      <c r="I117" s="43">
        <f>IF($B$10=1,'ΕΝΙΑΙΟ &amp; BALLON &amp; GRACE'!G117,IF($B$10=2,'ΠΡ. ή ΓΑΛ. ή ΤΟΚΟΧΡ &amp;BALLON&amp;GR'!F117,IF($B$10=3,'ΧΡΕΩΛΥΤΙΚΟ &amp; BALLON &amp; GRACE'!F117)))</f>
        <v>0</v>
      </c>
      <c r="J117" s="43">
        <f>IF($B$10=1,'ΕΝΙΑΙΟ &amp; BALLON &amp; GRACE'!H117,IF($B$10=2,'ΠΡ. ή ΓΑΛ. ή ΤΟΚΟΧΡ &amp;BALLON&amp;GR'!G117,IF($B$10=3,'ΧΡΕΩΛΥΤΙΚΟ &amp; BALLON &amp; GRACE'!G117)))</f>
        <v>0</v>
      </c>
    </row>
    <row r="118" spans="1:11" x14ac:dyDescent="0.25">
      <c r="E118" s="42">
        <f t="shared" si="1"/>
        <v>54606.625</v>
      </c>
      <c r="F118" s="43">
        <f>IF($B$10=1,'ΕΝΙΑΙΟ &amp; BALLON &amp; GRACE'!D118,IF($B$10=2,'ΠΡ. ή ΓΑΛ. ή ΤΟΚΟΧΡ &amp;BALLON&amp;GR'!C118,IF($B$10=3,'ΧΡΕΩΛΥΤΙΚΟ &amp; BALLON &amp; GRACE'!C118)))</f>
        <v>0</v>
      </c>
      <c r="G118" s="43">
        <f>IF($B$10=1,'ΕΝΙΑΙΟ &amp; BALLON &amp; GRACE'!E118,IF($B$10=2,'ΠΡ. ή ΓΑΛ. ή ΤΟΚΟΧΡ &amp;BALLON&amp;GR'!D118,IF($B$10=3,'ΧΡΕΩΛΥΤΙΚΟ &amp; BALLON &amp; GRACE'!D118)))</f>
        <v>0</v>
      </c>
      <c r="H118" s="43">
        <f>IF($B$10=1,'ΕΝΙΑΙΟ &amp; BALLON &amp; GRACE'!F118,IF($B$10=2,'ΠΡ. ή ΓΑΛ. ή ΤΟΚΟΧΡ &amp;BALLON&amp;GR'!E118,IF($B$10=3,'ΧΡΕΩΛΥΤΙΚΟ &amp; BALLON &amp; GRACE'!E118)))</f>
        <v>0</v>
      </c>
      <c r="I118" s="43">
        <f>IF($B$10=1,'ΕΝΙΑΙΟ &amp; BALLON &amp; GRACE'!G118,IF($B$10=2,'ΠΡ. ή ΓΑΛ. ή ΤΟΚΟΧΡ &amp;BALLON&amp;GR'!F118,IF($B$10=3,'ΧΡΕΩΛΥΤΙΚΟ &amp; BALLON &amp; GRACE'!F118)))</f>
        <v>0</v>
      </c>
      <c r="J118" s="43">
        <f>IF($B$10=1,'ΕΝΙΑΙΟ &amp; BALLON &amp; GRACE'!H118,IF($B$10=2,'ΠΡ. ή ΓΑΛ. ή ΤΟΚΟΧΡ &amp;BALLON&amp;GR'!G118,IF($B$10=3,'ΧΡΕΩΛΥΤΙΚΟ &amp; BALLON &amp; GRACE'!G118)))</f>
        <v>0</v>
      </c>
    </row>
    <row r="119" spans="1:11" x14ac:dyDescent="0.25">
      <c r="E119" s="42">
        <f t="shared" si="1"/>
        <v>54697.9375</v>
      </c>
      <c r="F119" s="43">
        <f>IF($B$10=1,'ΕΝΙΑΙΟ &amp; BALLON &amp; GRACE'!D119,IF($B$10=2,'ΠΡ. ή ΓΑΛ. ή ΤΟΚΟΧΡ &amp;BALLON&amp;GR'!C119,IF($B$10=3,'ΧΡΕΩΛΥΤΙΚΟ &amp; BALLON &amp; GRACE'!C119)))</f>
        <v>0</v>
      </c>
      <c r="G119" s="43">
        <f>IF($B$10=1,'ΕΝΙΑΙΟ &amp; BALLON &amp; GRACE'!E119,IF($B$10=2,'ΠΡ. ή ΓΑΛ. ή ΤΟΚΟΧΡ &amp;BALLON&amp;GR'!D119,IF($B$10=3,'ΧΡΕΩΛΥΤΙΚΟ &amp; BALLON &amp; GRACE'!D119)))</f>
        <v>0</v>
      </c>
      <c r="H119" s="43">
        <f>IF($B$10=1,'ΕΝΙΑΙΟ &amp; BALLON &amp; GRACE'!F119,IF($B$10=2,'ΠΡ. ή ΓΑΛ. ή ΤΟΚΟΧΡ &amp;BALLON&amp;GR'!E119,IF($B$10=3,'ΧΡΕΩΛΥΤΙΚΟ &amp; BALLON &amp; GRACE'!E119)))</f>
        <v>0</v>
      </c>
      <c r="I119" s="43">
        <f>IF($B$10=1,'ΕΝΙΑΙΟ &amp; BALLON &amp; GRACE'!G119,IF($B$10=2,'ΠΡ. ή ΓΑΛ. ή ΤΟΚΟΧΡ &amp;BALLON&amp;GR'!F119,IF($B$10=3,'ΧΡΕΩΛΥΤΙΚΟ &amp; BALLON &amp; GRACE'!F119)))</f>
        <v>0</v>
      </c>
      <c r="J119" s="43">
        <f>IF($B$10=1,'ΕΝΙΑΙΟ &amp; BALLON &amp; GRACE'!H119,IF($B$10=2,'ΠΡ. ή ΓΑΛ. ή ΤΟΚΟΧΡ &amp;BALLON&amp;GR'!G119,IF($B$10=3,'ΧΡΕΩΛΥΤΙΚΟ &amp; BALLON &amp; GRACE'!G119)))</f>
        <v>0</v>
      </c>
    </row>
    <row r="120" spans="1:11" x14ac:dyDescent="0.25">
      <c r="E120" s="42">
        <f t="shared" si="1"/>
        <v>54789.25</v>
      </c>
      <c r="F120" s="43">
        <f>IF($B$10=1,'ΕΝΙΑΙΟ &amp; BALLON &amp; GRACE'!D120,IF($B$10=2,'ΠΡ. ή ΓΑΛ. ή ΤΟΚΟΧΡ &amp;BALLON&amp;GR'!C120,IF($B$10=3,'ΧΡΕΩΛΥΤΙΚΟ &amp; BALLON &amp; GRACE'!C120)))</f>
        <v>0</v>
      </c>
      <c r="G120" s="43">
        <f>IF($B$10=1,'ΕΝΙΑΙΟ &amp; BALLON &amp; GRACE'!E120,IF($B$10=2,'ΠΡ. ή ΓΑΛ. ή ΤΟΚΟΧΡ &amp;BALLON&amp;GR'!D120,IF($B$10=3,'ΧΡΕΩΛΥΤΙΚΟ &amp; BALLON &amp; GRACE'!D120)))</f>
        <v>0</v>
      </c>
      <c r="H120" s="43">
        <f>IF($B$10=1,'ΕΝΙΑΙΟ &amp; BALLON &amp; GRACE'!F120,IF($B$10=2,'ΠΡ. ή ΓΑΛ. ή ΤΟΚΟΧΡ &amp;BALLON&amp;GR'!E120,IF($B$10=3,'ΧΡΕΩΛΥΤΙΚΟ &amp; BALLON &amp; GRACE'!E120)))</f>
        <v>0</v>
      </c>
      <c r="I120" s="43">
        <f>IF($B$10=1,'ΕΝΙΑΙΟ &amp; BALLON &amp; GRACE'!G120,IF($B$10=2,'ΠΡ. ή ΓΑΛ. ή ΤΟΚΟΧΡ &amp;BALLON&amp;GR'!F120,IF($B$10=3,'ΧΡΕΩΛΥΤΙΚΟ &amp; BALLON &amp; GRACE'!F120)))</f>
        <v>0</v>
      </c>
      <c r="J120" s="43">
        <f>IF($B$10=1,'ΕΝΙΑΙΟ &amp; BALLON &amp; GRACE'!H120,IF($B$10=2,'ΠΡ. ή ΓΑΛ. ή ΤΟΚΟΧΡ &amp;BALLON&amp;GR'!G120,IF($B$10=3,'ΧΡΕΩΛΥΤΙΚΟ &amp; BALLON &amp; GRACE'!G120)))</f>
        <v>0</v>
      </c>
    </row>
    <row r="121" spans="1:11" x14ac:dyDescent="0.25">
      <c r="E121" s="42">
        <f t="shared" si="1"/>
        <v>54880.5625</v>
      </c>
      <c r="F121" s="43">
        <f>IF($B$10=1,'ΕΝΙΑΙΟ &amp; BALLON &amp; GRACE'!D121,IF($B$10=2,'ΠΡ. ή ΓΑΛ. ή ΤΟΚΟΧΡ &amp;BALLON&amp;GR'!C121,IF($B$10=3,'ΧΡΕΩΛΥΤΙΚΟ &amp; BALLON &amp; GRACE'!C121)))</f>
        <v>0</v>
      </c>
      <c r="G121" s="43">
        <f>IF($B$10=1,'ΕΝΙΑΙΟ &amp; BALLON &amp; GRACE'!E121,IF($B$10=2,'ΠΡ. ή ΓΑΛ. ή ΤΟΚΟΧΡ &amp;BALLON&amp;GR'!D121,IF($B$10=3,'ΧΡΕΩΛΥΤΙΚΟ &amp; BALLON &amp; GRACE'!D121)))</f>
        <v>0</v>
      </c>
      <c r="H121" s="43">
        <f>IF($B$10=1,'ΕΝΙΑΙΟ &amp; BALLON &amp; GRACE'!F121,IF($B$10=2,'ΠΡ. ή ΓΑΛ. ή ΤΟΚΟΧΡ &amp;BALLON&amp;GR'!E121,IF($B$10=3,'ΧΡΕΩΛΥΤΙΚΟ &amp; BALLON &amp; GRACE'!E121)))</f>
        <v>0</v>
      </c>
      <c r="I121" s="43">
        <f>IF($B$10=1,'ΕΝΙΑΙΟ &amp; BALLON &amp; GRACE'!G121,IF($B$10=2,'ΠΡ. ή ΓΑΛ. ή ΤΟΚΟΧΡ &amp;BALLON&amp;GR'!F121,IF($B$10=3,'ΧΡΕΩΛΥΤΙΚΟ &amp; BALLON &amp; GRACE'!F121)))</f>
        <v>0</v>
      </c>
      <c r="J121" s="43">
        <f>IF($B$10=1,'ΕΝΙΑΙΟ &amp; BALLON &amp; GRACE'!H121,IF($B$10=2,'ΠΡ. ή ΓΑΛ. ή ΤΟΚΟΧΡ &amp;BALLON&amp;GR'!G121,IF($B$10=3,'ΧΡΕΩΛΥΤΙΚΟ &amp; BALLON &amp; GRACE'!G121)))</f>
        <v>0</v>
      </c>
    </row>
    <row r="122" spans="1:11" x14ac:dyDescent="0.25">
      <c r="E122" s="42">
        <f t="shared" si="1"/>
        <v>54971.875</v>
      </c>
      <c r="F122" s="43">
        <f>IF($B$10=1,'ΕΝΙΑΙΟ &amp; BALLON &amp; GRACE'!D122,IF($B$10=2,'ΠΡ. ή ΓΑΛ. ή ΤΟΚΟΧΡ &amp;BALLON&amp;GR'!C122,IF($B$10=3,'ΧΡΕΩΛΥΤΙΚΟ &amp; BALLON &amp; GRACE'!C122)))</f>
        <v>0</v>
      </c>
      <c r="G122" s="43">
        <f>IF($B$10=1,'ΕΝΙΑΙΟ &amp; BALLON &amp; GRACE'!E122,IF($B$10=2,'ΠΡ. ή ΓΑΛ. ή ΤΟΚΟΧΡ &amp;BALLON&amp;GR'!D122,IF($B$10=3,'ΧΡΕΩΛΥΤΙΚΟ &amp; BALLON &amp; GRACE'!D122)))</f>
        <v>0</v>
      </c>
      <c r="H122" s="43">
        <f>IF($B$10=1,'ΕΝΙΑΙΟ &amp; BALLON &amp; GRACE'!F122,IF($B$10=2,'ΠΡ. ή ΓΑΛ. ή ΤΟΚΟΧΡ &amp;BALLON&amp;GR'!E122,IF($B$10=3,'ΧΡΕΩΛΥΤΙΚΟ &amp; BALLON &amp; GRACE'!E122)))</f>
        <v>0</v>
      </c>
      <c r="I122" s="43">
        <f>IF($B$10=1,'ΕΝΙΑΙΟ &amp; BALLON &amp; GRACE'!G122,IF($B$10=2,'ΠΡ. ή ΓΑΛ. ή ΤΟΚΟΧΡ &amp;BALLON&amp;GR'!F122,IF($B$10=3,'ΧΡΕΩΛΥΤΙΚΟ &amp; BALLON &amp; GRACE'!F122)))</f>
        <v>0</v>
      </c>
      <c r="J122" s="43">
        <f>IF($B$10=1,'ΕΝΙΑΙΟ &amp; BALLON &amp; GRACE'!H122,IF($B$10=2,'ΠΡ. ή ΓΑΛ. ή ΤΟΚΟΧΡ &amp;BALLON&amp;GR'!G122,IF($B$10=3,'ΧΡΕΩΛΥΤΙΚΟ &amp; BALLON &amp; GRACE'!G122)))</f>
        <v>0</v>
      </c>
    </row>
    <row r="123" spans="1:11" x14ac:dyDescent="0.25">
      <c r="E123" s="42">
        <f t="shared" si="1"/>
        <v>55063.1875</v>
      </c>
      <c r="F123" s="43">
        <f>IF($B$10=1,'ΕΝΙΑΙΟ &amp; BALLON &amp; GRACE'!D123,IF($B$10=2,'ΠΡ. ή ΓΑΛ. ή ΤΟΚΟΧΡ &amp;BALLON&amp;GR'!C123,IF($B$10=3,'ΧΡΕΩΛΥΤΙΚΟ &amp; BALLON &amp; GRACE'!C123)))</f>
        <v>0</v>
      </c>
      <c r="G123" s="43">
        <f>IF($B$10=1,'ΕΝΙΑΙΟ &amp; BALLON &amp; GRACE'!E123,IF($B$10=2,'ΠΡ. ή ΓΑΛ. ή ΤΟΚΟΧΡ &amp;BALLON&amp;GR'!D123,IF($B$10=3,'ΧΡΕΩΛΥΤΙΚΟ &amp; BALLON &amp; GRACE'!D123)))</f>
        <v>0</v>
      </c>
      <c r="H123" s="43">
        <f>IF($B$10=1,'ΕΝΙΑΙΟ &amp; BALLON &amp; GRACE'!F123,IF($B$10=2,'ΠΡ. ή ΓΑΛ. ή ΤΟΚΟΧΡ &amp;BALLON&amp;GR'!E123,IF($B$10=3,'ΧΡΕΩΛΥΤΙΚΟ &amp; BALLON &amp; GRACE'!E123)))</f>
        <v>0</v>
      </c>
      <c r="I123" s="43">
        <f>IF($B$10=1,'ΕΝΙΑΙΟ &amp; BALLON &amp; GRACE'!G123,IF($B$10=2,'ΠΡ. ή ΓΑΛ. ή ΤΟΚΟΧΡ &amp;BALLON&amp;GR'!F123,IF($B$10=3,'ΧΡΕΩΛΥΤΙΚΟ &amp; BALLON &amp; GRACE'!F123)))</f>
        <v>0</v>
      </c>
      <c r="J123" s="43">
        <f>IF($B$10=1,'ΕΝΙΑΙΟ &amp; BALLON &amp; GRACE'!H123,IF($B$10=2,'ΠΡ. ή ΓΑΛ. ή ΤΟΚΟΧΡ &amp;BALLON&amp;GR'!G123,IF($B$10=3,'ΧΡΕΩΛΥΤΙΚΟ &amp; BALLON &amp; GRACE'!G123)))</f>
        <v>0</v>
      </c>
    </row>
    <row r="124" spans="1:11" x14ac:dyDescent="0.25">
      <c r="E124" s="42">
        <f t="shared" si="1"/>
        <v>55154.5</v>
      </c>
      <c r="F124" s="43">
        <f>IF($B$10=1,'ΕΝΙΑΙΟ &amp; BALLON &amp; GRACE'!D124,IF($B$10=2,'ΠΡ. ή ΓΑΛ. ή ΤΟΚΟΧΡ &amp;BALLON&amp;GR'!C124,IF($B$10=3,'ΧΡΕΩΛΥΤΙΚΟ &amp; BALLON &amp; GRACE'!C124)))</f>
        <v>0</v>
      </c>
      <c r="G124" s="43">
        <f>IF($B$10=1,'ΕΝΙΑΙΟ &amp; BALLON &amp; GRACE'!E124,IF($B$10=2,'ΠΡ. ή ΓΑΛ. ή ΤΟΚΟΧΡ &amp;BALLON&amp;GR'!D124,IF($B$10=3,'ΧΡΕΩΛΥΤΙΚΟ &amp; BALLON &amp; GRACE'!D124)))</f>
        <v>0</v>
      </c>
      <c r="H124" s="43">
        <f>IF($B$10=1,'ΕΝΙΑΙΟ &amp; BALLON &amp; GRACE'!F124,IF($B$10=2,'ΠΡ. ή ΓΑΛ. ή ΤΟΚΟΧΡ &amp;BALLON&amp;GR'!E124,IF($B$10=3,'ΧΡΕΩΛΥΤΙΚΟ &amp; BALLON &amp; GRACE'!E124)))</f>
        <v>0</v>
      </c>
      <c r="I124" s="43">
        <f>IF($B$10=1,'ΕΝΙΑΙΟ &amp; BALLON &amp; GRACE'!G124,IF($B$10=2,'ΠΡ. ή ΓΑΛ. ή ΤΟΚΟΧΡ &amp;BALLON&amp;GR'!F124,IF($B$10=3,'ΧΡΕΩΛΥΤΙΚΟ &amp; BALLON &amp; GRACE'!F124)))</f>
        <v>0</v>
      </c>
      <c r="J124" s="43">
        <f>IF($B$10=1,'ΕΝΙΑΙΟ &amp; BALLON &amp; GRACE'!H124,IF($B$10=2,'ΠΡ. ή ΓΑΛ. ή ΤΟΚΟΧΡ &amp;BALLON&amp;GR'!G124,IF($B$10=3,'ΧΡΕΩΛΥΤΙΚΟ &amp; BALLON &amp; GRACE'!G124)))</f>
        <v>0</v>
      </c>
    </row>
    <row r="125" spans="1:11" x14ac:dyDescent="0.25">
      <c r="E125" s="29" t="s">
        <v>21</v>
      </c>
      <c r="F125" s="30">
        <f>SUM(F5:F124)</f>
        <v>540826.28930246446</v>
      </c>
      <c r="G125" s="31">
        <f>SUM(G5:G124)</f>
        <v>1090850.4703026295</v>
      </c>
      <c r="H125" s="32">
        <f>SUM(H5:H124)</f>
        <v>1540826.2893024643</v>
      </c>
      <c r="I125" s="1"/>
      <c r="J125" s="1"/>
      <c r="K125" s="1"/>
    </row>
    <row r="126" spans="1:11" hidden="1" x14ac:dyDescent="0.25">
      <c r="E126" s="7" t="s">
        <v>37</v>
      </c>
      <c r="F126" s="8"/>
      <c r="G126" s="8"/>
      <c r="H126" s="9" t="e">
        <f>NPV(PROGRAMME!#REF!/PROGRAMME!#REF!,PROGRAMME!#REF!*PROGRAMME!#REF!,H4:H124)</f>
        <v>#REF!</v>
      </c>
      <c r="I126" s="1"/>
      <c r="J126" s="1"/>
    </row>
    <row r="127" spans="1:11" x14ac:dyDescent="0.25">
      <c r="A127" s="63" t="s">
        <v>51</v>
      </c>
      <c r="B127" s="63"/>
      <c r="C127" s="63"/>
      <c r="D127" s="63"/>
      <c r="E127" s="63"/>
      <c r="F127" s="63"/>
      <c r="G127" s="1">
        <f>1000000-G125</f>
        <v>-90850.470302629517</v>
      </c>
      <c r="I127" s="1">
        <f>+ΣΥΝΟΛΟ_ΠΛΗΡΩΜΩΝ-H128</f>
        <v>0</v>
      </c>
      <c r="J127" s="1"/>
    </row>
    <row r="128" spans="1:11" x14ac:dyDescent="0.25">
      <c r="F128" s="1">
        <f>+ΣΥΝΟΛΟ_ΤΟΚΩΝ</f>
        <v>540826.28930246446</v>
      </c>
      <c r="G128" s="1">
        <f>+G125+G127</f>
        <v>1000000</v>
      </c>
      <c r="H128" s="1">
        <f>+F128+G128</f>
        <v>1540826.2893024646</v>
      </c>
    </row>
  </sheetData>
  <mergeCells count="7">
    <mergeCell ref="A127:F127"/>
    <mergeCell ref="A1:C1"/>
    <mergeCell ref="B12:C12"/>
    <mergeCell ref="B13:C13"/>
    <mergeCell ref="B11:C11"/>
    <mergeCell ref="B10:C10"/>
    <mergeCell ref="A15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F16" sqref="F16"/>
    </sheetView>
  </sheetViews>
  <sheetFormatPr defaultColWidth="8.85546875" defaultRowHeight="15" x14ac:dyDescent="0.25"/>
  <cols>
    <col min="1" max="1" width="33.42578125" bestFit="1" customWidth="1"/>
    <col min="2" max="2" width="8.7109375" bestFit="1" customWidth="1"/>
    <col min="3" max="3" width="20.85546875" bestFit="1" customWidth="1"/>
    <col min="4" max="4" width="14.7109375" bestFit="1" customWidth="1"/>
    <col min="6" max="6" width="15.5703125" bestFit="1" customWidth="1"/>
    <col min="7" max="7" width="12" bestFit="1" customWidth="1"/>
    <col min="9" max="9" width="14.42578125" customWidth="1"/>
  </cols>
  <sheetData>
    <row r="1" spans="1:9" ht="15.75" thickBot="1" x14ac:dyDescent="0.3"/>
    <row r="2" spans="1:9" ht="15.75" thickBot="1" x14ac:dyDescent="0.3">
      <c r="A2" s="11"/>
      <c r="B2" s="13"/>
      <c r="C2" s="11" t="s">
        <v>12</v>
      </c>
      <c r="D2" s="14">
        <f>+G2-PROGRAMME!C9</f>
        <v>590850.47030262952</v>
      </c>
      <c r="F2" s="59" t="s">
        <v>52</v>
      </c>
      <c r="G2" s="60">
        <f>MAX(PROGRAMME!J4:J124)</f>
        <v>1090850.4703026295</v>
      </c>
      <c r="I2" s="38"/>
    </row>
    <row r="3" spans="1:9" x14ac:dyDescent="0.25">
      <c r="A3" s="35" t="s">
        <v>22</v>
      </c>
      <c r="B3" s="35"/>
      <c r="C3" s="15" t="s">
        <v>13</v>
      </c>
      <c r="D3" s="16">
        <f>+PROGRAMME!B3</f>
        <v>0.05</v>
      </c>
      <c r="I3" s="38"/>
    </row>
    <row r="4" spans="1:9" x14ac:dyDescent="0.25">
      <c r="A4" s="78"/>
      <c r="B4" s="77"/>
      <c r="C4" s="17" t="s">
        <v>14</v>
      </c>
      <c r="D4" s="18">
        <f>+PROGRAMME!B4</f>
        <v>10</v>
      </c>
      <c r="I4" s="38"/>
    </row>
    <row r="5" spans="1:9" ht="15.75" thickBot="1" x14ac:dyDescent="0.3">
      <c r="A5" s="61"/>
      <c r="B5" s="19">
        <f>+PROGRAMME!B5</f>
        <v>44197</v>
      </c>
      <c r="C5" s="15" t="s">
        <v>32</v>
      </c>
      <c r="D5" s="20">
        <f>+PROGRAMME!C6</f>
        <v>91.3125</v>
      </c>
    </row>
    <row r="6" spans="1:9" ht="15.75" thickBot="1" x14ac:dyDescent="0.3">
      <c r="A6" s="61"/>
      <c r="B6" s="58">
        <f>+PROGRAMME!B6</f>
        <v>4</v>
      </c>
      <c r="C6" s="17" t="s">
        <v>23</v>
      </c>
      <c r="D6" s="22">
        <f>+D2*(PROGRAMME!$B$3/PROGRAMME!$B$6)/(1-(1+PROGRAMME!$B$3/PROGRAMME!$B$6)^-G7)</f>
        <v>21960.65049265352</v>
      </c>
      <c r="F6" s="59" t="s">
        <v>40</v>
      </c>
      <c r="G6" s="60">
        <f>+PROGRAMME!C6*PROGRAMME!B4*PROGRAMME!B6</f>
        <v>3652.5</v>
      </c>
      <c r="H6" s="59"/>
      <c r="I6" s="60">
        <f>+'ΠΡ. ή ΓΑΛ. ή ΤΟΚΟΧΡ &amp;BALLON&amp;GR'!A84-'ΠΡ. ή ΓΑΛ. ή ΤΟΚΟΧΡ &amp;BALLON&amp;GR'!A4</f>
        <v>7305</v>
      </c>
    </row>
    <row r="7" spans="1:9" ht="15.75" thickBot="1" x14ac:dyDescent="0.3">
      <c r="F7" s="59" t="s">
        <v>53</v>
      </c>
      <c r="G7" s="60">
        <f>IF(ΠΕΡΙΟΔΟΣ_ΧΑΡΗΤΟΣ=0,+ΠΛΗΡΩΜΕΣ_ΑΝΑ_ΕΤΟΣ*ΔΙΑΡΚΕΙΑ_ΔΑΝΕΙΟΥ-ΠΕΡΙΟΔΟΣ_ΧΑΡΗΤΟΣ*(ΠΛΗΡΩΜΕΣ_ΑΝΑ_ΕΤΟΣ),+ΠΛΗΡΩΜΕΣ_ΑΝΑ_ΕΤΟΣ*ΔΙΑΡΚΕΙΑ_ΔΑΝΕΙΟΥ-ΠΕΡΙΟΔΟΣ_ΧΑΡΗΤΟΣ*(ΠΛΗΡΩΜΕΣ_ΑΝΑ_ΕΤΟΣ)+1)</f>
        <v>33</v>
      </c>
    </row>
    <row r="8" spans="1:9" ht="15.75" thickBot="1" x14ac:dyDescent="0.3"/>
    <row r="9" spans="1:9" ht="15.75" thickBot="1" x14ac:dyDescent="0.3">
      <c r="A9" s="12"/>
      <c r="B9" s="13"/>
      <c r="C9" s="11" t="s">
        <v>12</v>
      </c>
      <c r="D9" s="14">
        <f>+G9-PROGRAMME!C9</f>
        <v>590850.47030262952</v>
      </c>
      <c r="F9" s="59" t="s">
        <v>52</v>
      </c>
      <c r="G9" s="60">
        <f>MAX(PROGRAMME!J4:J124)</f>
        <v>1090850.4703026295</v>
      </c>
    </row>
    <row r="10" spans="1:9" x14ac:dyDescent="0.25">
      <c r="A10" s="35" t="s">
        <v>24</v>
      </c>
      <c r="B10" s="35"/>
      <c r="C10" s="15" t="s">
        <v>13</v>
      </c>
      <c r="D10" s="16">
        <v>0.03</v>
      </c>
    </row>
    <row r="11" spans="1:9" x14ac:dyDescent="0.25">
      <c r="A11" s="76"/>
      <c r="B11" s="77"/>
      <c r="C11" s="17" t="s">
        <v>14</v>
      </c>
      <c r="D11" s="18">
        <f>+D4</f>
        <v>10</v>
      </c>
    </row>
    <row r="12" spans="1:9" x14ac:dyDescent="0.25">
      <c r="A12" s="36"/>
      <c r="B12" s="19">
        <f>+B5</f>
        <v>44197</v>
      </c>
      <c r="C12" s="15" t="s">
        <v>32</v>
      </c>
      <c r="D12" s="20">
        <f>+D5</f>
        <v>91.3125</v>
      </c>
    </row>
    <row r="13" spans="1:9" x14ac:dyDescent="0.25">
      <c r="A13" s="36"/>
      <c r="B13" s="21">
        <f>+B6</f>
        <v>4</v>
      </c>
      <c r="C13" s="17" t="s">
        <v>25</v>
      </c>
      <c r="D13" s="22">
        <f>+D9/G7</f>
        <v>17904.559706140288</v>
      </c>
    </row>
  </sheetData>
  <mergeCells count="2">
    <mergeCell ref="A11:B11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6"/>
  <sheetViews>
    <sheetView workbookViewId="0">
      <selection activeCell="E64" sqref="E64"/>
    </sheetView>
  </sheetViews>
  <sheetFormatPr defaultColWidth="8.85546875" defaultRowHeight="15" x14ac:dyDescent="0.25"/>
  <cols>
    <col min="1" max="1" width="19.85546875" bestFit="1" customWidth="1"/>
    <col min="2" max="2" width="10" bestFit="1" customWidth="1"/>
    <col min="3" max="3" width="13.140625" bestFit="1" customWidth="1"/>
    <col min="4" max="4" width="15.140625" bestFit="1" customWidth="1"/>
    <col min="5" max="5" width="15.85546875" bestFit="1" customWidth="1"/>
    <col min="6" max="8" width="14.7109375" bestFit="1" customWidth="1"/>
  </cols>
  <sheetData>
    <row r="1" spans="1:8" x14ac:dyDescent="0.25">
      <c r="A1" s="4" t="s">
        <v>0</v>
      </c>
      <c r="B1" s="4" t="s">
        <v>0</v>
      </c>
      <c r="C1" s="4"/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</row>
    <row r="2" spans="1:8" x14ac:dyDescent="0.25">
      <c r="A2" s="5" t="s">
        <v>6</v>
      </c>
      <c r="B2" s="5" t="s">
        <v>38</v>
      </c>
      <c r="C2" s="5" t="s">
        <v>39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</row>
    <row r="3" spans="1:8" x14ac:dyDescent="0.25">
      <c r="A3" s="6" t="s">
        <v>15</v>
      </c>
      <c r="B3" s="6"/>
      <c r="C3" s="6"/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</row>
    <row r="4" spans="1:8" x14ac:dyDescent="0.25">
      <c r="A4" s="25">
        <f>PROGRAMME!B5</f>
        <v>44197</v>
      </c>
      <c r="B4" s="25"/>
      <c r="C4" s="26">
        <f>IF(PROGRAMME!C9&gt;0,PROGRAMME!C9,0)</f>
        <v>500000</v>
      </c>
      <c r="D4" s="24"/>
      <c r="E4" s="24"/>
      <c r="F4" s="26"/>
      <c r="G4" s="24"/>
      <c r="H4" s="26">
        <f>+PROGRAMME!B2</f>
        <v>1000000</v>
      </c>
    </row>
    <row r="5" spans="1:8" x14ac:dyDescent="0.25">
      <c r="A5" s="10">
        <f>+A4+PROGRAMME!C6</f>
        <v>44288.3125</v>
      </c>
      <c r="B5" s="10" t="b">
        <f>AND(PROGRAMME!$C$7&gt;0,PROGRAMME!$C$7&gt;-$A$4+A5)</f>
        <v>1</v>
      </c>
      <c r="D5" s="2">
        <f>+H4*PROGRAMME!$B$3/PROGRAMME!$B$6</f>
        <v>12500</v>
      </c>
      <c r="E5" s="2">
        <f>IF(A5=PROGRAMME!$B$5+PROGRAMME!$B$4*PROGRAMME!$B$6*PROGRAMME!$C$6,H4,0)</f>
        <v>0</v>
      </c>
      <c r="F5" s="2">
        <f t="shared" ref="F5:F36" si="0">IF(B5,0,+D5+E5)</f>
        <v>0</v>
      </c>
      <c r="G5" s="2">
        <f>IF(A5=PROGRAMME!$B$5+PROGRAMME!$B$4*PROGRAMME!$B$6*PROGRAMME!$C$6,E5,0)</f>
        <v>0</v>
      </c>
      <c r="H5" s="2">
        <f t="shared" ref="H5:H36" si="1">+H4+D5-F5</f>
        <v>1012500</v>
      </c>
    </row>
    <row r="6" spans="1:8" x14ac:dyDescent="0.25">
      <c r="A6" s="10">
        <f>+A5+PROGRAMME!$C$6</f>
        <v>44379.625</v>
      </c>
      <c r="B6" s="10" t="b">
        <f>AND(PROGRAMME!$C$7&gt;0,PROGRAMME!$C$7&gt;-$A$4+A6)</f>
        <v>1</v>
      </c>
      <c r="C6" s="10"/>
      <c r="D6" s="2">
        <f>+IF(H5&gt;0,(H5)*PROGRAMME!$B$3/PROGRAMME!$B$6,0)</f>
        <v>12656.25</v>
      </c>
      <c r="E6" s="2">
        <f>IF(A6=PROGRAMME!$B$5+PROGRAMME!$B$4*PROGRAMME!$B$6*PROGRAMME!$C$6,H5,0)</f>
        <v>0</v>
      </c>
      <c r="F6" s="2">
        <f t="shared" si="0"/>
        <v>0</v>
      </c>
      <c r="G6" s="2">
        <f>IF(A6=PROGRAMME!$B$5+PROGRAMME!$B$4*PROGRAMME!$B$6*PROGRAMME!$C$6,E6,0)</f>
        <v>0</v>
      </c>
      <c r="H6" s="2">
        <f t="shared" si="1"/>
        <v>1025156.25</v>
      </c>
    </row>
    <row r="7" spans="1:8" x14ac:dyDescent="0.25">
      <c r="A7" s="10">
        <f>+A6+PROGRAMME!$C$6</f>
        <v>44470.9375</v>
      </c>
      <c r="B7" s="10" t="b">
        <f>AND(PROGRAMME!$C$7&gt;0,PROGRAMME!$C$7&gt;-$A$4+A7)</f>
        <v>1</v>
      </c>
      <c r="C7" s="10"/>
      <c r="D7" s="2">
        <f>+IF(H6&gt;0,(H6)*PROGRAMME!$B$3/PROGRAMME!$B$6,0)</f>
        <v>12814.453125</v>
      </c>
      <c r="E7" s="2">
        <f>IF(A7=PROGRAMME!$B$5+PROGRAMME!$B$4*PROGRAMME!$B$6*PROGRAMME!$C$6,H6,0)</f>
        <v>0</v>
      </c>
      <c r="F7" s="2">
        <f t="shared" si="0"/>
        <v>0</v>
      </c>
      <c r="G7" s="2">
        <f>IF(A7=PROGRAMME!$B$5+PROGRAMME!$B$4*PROGRAMME!$B$6*PROGRAMME!$C$6,E7,0)</f>
        <v>0</v>
      </c>
      <c r="H7" s="2">
        <f t="shared" si="1"/>
        <v>1037970.703125</v>
      </c>
    </row>
    <row r="8" spans="1:8" x14ac:dyDescent="0.25">
      <c r="A8" s="10">
        <f>+A7+PROGRAMME!$C$6</f>
        <v>44562.25</v>
      </c>
      <c r="B8" s="10" t="b">
        <f>AND(PROGRAMME!$C$7&gt;0,PROGRAMME!$C$7&gt;-$A$4+A8)</f>
        <v>1</v>
      </c>
      <c r="C8" s="10"/>
      <c r="D8" s="2">
        <f>+IF(H7&gt;0,(H7)*PROGRAMME!$B$3/PROGRAMME!$B$6,0)</f>
        <v>12974.6337890625</v>
      </c>
      <c r="E8" s="2">
        <f>IF(A8=PROGRAMME!$B$5+PROGRAMME!$B$4*PROGRAMME!$B$6*PROGRAMME!$C$6,H7,0)</f>
        <v>0</v>
      </c>
      <c r="F8" s="2">
        <f t="shared" si="0"/>
        <v>0</v>
      </c>
      <c r="G8" s="2">
        <f>IF(A8=PROGRAMME!$B$5+PROGRAMME!$B$4*PROGRAMME!$B$6*PROGRAMME!$C$6,E8,0)</f>
        <v>0</v>
      </c>
      <c r="H8" s="2">
        <f t="shared" si="1"/>
        <v>1050945.3369140625</v>
      </c>
    </row>
    <row r="9" spans="1:8" x14ac:dyDescent="0.25">
      <c r="A9" s="10">
        <f>+A8+PROGRAMME!$C$6</f>
        <v>44653.5625</v>
      </c>
      <c r="B9" s="10" t="b">
        <f>AND(PROGRAMME!$C$7&gt;0,PROGRAMME!$C$7&gt;-$A$4+A9)</f>
        <v>1</v>
      </c>
      <c r="C9" s="10"/>
      <c r="D9" s="2">
        <f>+IF(H8&gt;0,(H8)*PROGRAMME!$B$3/PROGRAMME!$B$6,0)</f>
        <v>13136.816711425781</v>
      </c>
      <c r="E9" s="2">
        <f>IF(A9=PROGRAMME!$B$5+PROGRAMME!$B$4*PROGRAMME!$B$6*PROGRAMME!$C$6,H8,0)</f>
        <v>0</v>
      </c>
      <c r="F9" s="2">
        <f t="shared" si="0"/>
        <v>0</v>
      </c>
      <c r="G9" s="2">
        <f>IF(A9=PROGRAMME!$B$5+PROGRAMME!$B$4*PROGRAMME!$B$6*PROGRAMME!$C$6,E9,0)</f>
        <v>0</v>
      </c>
      <c r="H9" s="2">
        <f t="shared" si="1"/>
        <v>1064082.1536254883</v>
      </c>
    </row>
    <row r="10" spans="1:8" x14ac:dyDescent="0.25">
      <c r="A10" s="10">
        <f>+A9+PROGRAMME!$C$6</f>
        <v>44744.875</v>
      </c>
      <c r="B10" s="10" t="b">
        <f>AND(PROGRAMME!$C$7&gt;0,PROGRAMME!$C$7&gt;-$A$4+A10)</f>
        <v>1</v>
      </c>
      <c r="C10" s="10"/>
      <c r="D10" s="2">
        <f>+IF(H9&gt;0,(H9)*PROGRAMME!$B$3/PROGRAMME!$B$6,0)</f>
        <v>13301.026920318604</v>
      </c>
      <c r="E10" s="2">
        <f>IF(A10=PROGRAMME!$B$5+PROGRAMME!$B$4*PROGRAMME!$B$6*PROGRAMME!$C$6,H9,0)</f>
        <v>0</v>
      </c>
      <c r="F10" s="2">
        <f t="shared" si="0"/>
        <v>0</v>
      </c>
      <c r="G10" s="2">
        <f>IF(A10=PROGRAMME!$B$5+PROGRAMME!$B$4*PROGRAMME!$B$6*PROGRAMME!$C$6,E10,0)</f>
        <v>0</v>
      </c>
      <c r="H10" s="2">
        <f t="shared" si="1"/>
        <v>1077383.1805458069</v>
      </c>
    </row>
    <row r="11" spans="1:8" x14ac:dyDescent="0.25">
      <c r="A11" s="10">
        <f>+A10+PROGRAMME!$C$6</f>
        <v>44836.1875</v>
      </c>
      <c r="B11" s="10" t="b">
        <f>AND(PROGRAMME!$C$7&gt;0,PROGRAMME!$C$7&gt;-$A$4+A11)</f>
        <v>1</v>
      </c>
      <c r="C11" s="10"/>
      <c r="D11" s="2">
        <f>+IF(H10&gt;0,(H10)*PROGRAMME!$B$3/PROGRAMME!$B$6,0)</f>
        <v>13467.289756822587</v>
      </c>
      <c r="E11" s="2">
        <f>IF(A11=PROGRAMME!$B$5+PROGRAMME!$B$4*PROGRAMME!$B$6*PROGRAMME!$C$6,H10,0)</f>
        <v>0</v>
      </c>
      <c r="F11" s="2">
        <f t="shared" si="0"/>
        <v>0</v>
      </c>
      <c r="G11" s="2">
        <f>IF(A11=PROGRAMME!$B$5+PROGRAMME!$B$4*PROGRAMME!$B$6*PROGRAMME!$C$6,E11,0)</f>
        <v>0</v>
      </c>
      <c r="H11" s="2">
        <f t="shared" si="1"/>
        <v>1090850.4703026295</v>
      </c>
    </row>
    <row r="12" spans="1:8" x14ac:dyDescent="0.25">
      <c r="A12" s="10">
        <f>+A11+PROGRAMME!$C$6</f>
        <v>44927.5</v>
      </c>
      <c r="B12" s="10" t="b">
        <f>AND(PROGRAMME!$C$7&gt;0,PROGRAMME!$C$7&gt;-$A$4+A12)</f>
        <v>0</v>
      </c>
      <c r="C12" s="10"/>
      <c r="D12" s="2">
        <f>+IF(H11&gt;0,(H11)*PROGRAMME!$B$3/PROGRAMME!$B$6,0)</f>
        <v>13635.630878782869</v>
      </c>
      <c r="E12" s="2">
        <f>IF(A12=PROGRAMME!$B$5+PROGRAMME!$B$4*PROGRAMME!$B$6*PROGRAMME!$C$6,H11,0)</f>
        <v>0</v>
      </c>
      <c r="F12" s="2">
        <f t="shared" si="0"/>
        <v>13635.630878782869</v>
      </c>
      <c r="G12" s="2">
        <f>IF(A12=PROGRAMME!$B$5+PROGRAMME!$B$4*PROGRAMME!$B$6*PROGRAMME!$C$6,E12,0)</f>
        <v>0</v>
      </c>
      <c r="H12" s="2">
        <f t="shared" si="1"/>
        <v>1090850.4703026295</v>
      </c>
    </row>
    <row r="13" spans="1:8" x14ac:dyDescent="0.25">
      <c r="A13" s="10">
        <f>+A12+PROGRAMME!$C$6</f>
        <v>45018.8125</v>
      </c>
      <c r="B13" s="10" t="b">
        <f>AND(PROGRAMME!$C$7&gt;0,PROGRAMME!$C$7&gt;-$A$4+A13)</f>
        <v>0</v>
      </c>
      <c r="C13" s="10"/>
      <c r="D13" s="2">
        <f>+IF(H12&gt;0,(H12)*PROGRAMME!$B$3/PROGRAMME!$B$6,0)</f>
        <v>13635.630878782869</v>
      </c>
      <c r="E13" s="2">
        <f>IF(A13=PROGRAMME!$B$5+PROGRAMME!$B$4*PROGRAMME!$B$6*PROGRAMME!$C$6,H12,0)</f>
        <v>0</v>
      </c>
      <c r="F13" s="2">
        <f t="shared" si="0"/>
        <v>13635.630878782869</v>
      </c>
      <c r="G13" s="2">
        <f>IF(A13=PROGRAMME!$B$5+PROGRAMME!$B$4*PROGRAMME!$B$6*PROGRAMME!$C$6,E13,0)</f>
        <v>0</v>
      </c>
      <c r="H13" s="2">
        <f t="shared" si="1"/>
        <v>1090850.4703026295</v>
      </c>
    </row>
    <row r="14" spans="1:8" x14ac:dyDescent="0.25">
      <c r="A14" s="10">
        <f>+A13+PROGRAMME!$C$6</f>
        <v>45110.125</v>
      </c>
      <c r="B14" s="10" t="b">
        <f>AND(PROGRAMME!$C$7&gt;0,PROGRAMME!$C$7&gt;-$A$4+A14)</f>
        <v>0</v>
      </c>
      <c r="C14" s="10"/>
      <c r="D14" s="2">
        <f>+IF(H13&gt;0,(H13)*PROGRAMME!$B$3/PROGRAMME!$B$6,0)</f>
        <v>13635.630878782869</v>
      </c>
      <c r="E14" s="2">
        <f>IF(A14=PROGRAMME!$B$5+PROGRAMME!$B$4*PROGRAMME!$B$6*PROGRAMME!$C$6,H13,0)</f>
        <v>0</v>
      </c>
      <c r="F14" s="2">
        <f t="shared" si="0"/>
        <v>13635.630878782869</v>
      </c>
      <c r="G14" s="2">
        <f>IF(A14=PROGRAMME!$B$5+PROGRAMME!$B$4*PROGRAMME!$B$6*PROGRAMME!$C$6,E14,0)</f>
        <v>0</v>
      </c>
      <c r="H14" s="2">
        <f t="shared" si="1"/>
        <v>1090850.4703026295</v>
      </c>
    </row>
    <row r="15" spans="1:8" x14ac:dyDescent="0.25">
      <c r="A15" s="10">
        <f>+A14+PROGRAMME!$C$6</f>
        <v>45201.4375</v>
      </c>
      <c r="B15" s="10" t="b">
        <f>AND(PROGRAMME!$C$7&gt;0,PROGRAMME!$C$7&gt;-$A$4+A15)</f>
        <v>0</v>
      </c>
      <c r="C15" s="10"/>
      <c r="D15" s="2">
        <f>+IF(H14&gt;0,(H14)*PROGRAMME!$B$3/PROGRAMME!$B$6,0)</f>
        <v>13635.630878782869</v>
      </c>
      <c r="E15" s="2">
        <f>IF(A15=PROGRAMME!$B$5+PROGRAMME!$B$4*PROGRAMME!$B$6*PROGRAMME!$C$6,H14,0)</f>
        <v>0</v>
      </c>
      <c r="F15" s="2">
        <f t="shared" si="0"/>
        <v>13635.630878782869</v>
      </c>
      <c r="G15" s="2">
        <f>IF(A15=PROGRAMME!$B$5+PROGRAMME!$B$4*PROGRAMME!$B$6*PROGRAMME!$C$6,E15,0)</f>
        <v>0</v>
      </c>
      <c r="H15" s="2">
        <f t="shared" si="1"/>
        <v>1090850.4703026295</v>
      </c>
    </row>
    <row r="16" spans="1:8" x14ac:dyDescent="0.25">
      <c r="A16" s="10">
        <f>+A15+PROGRAMME!$C$6</f>
        <v>45292.75</v>
      </c>
      <c r="B16" s="10" t="b">
        <f>AND(PROGRAMME!$C$7&gt;0,PROGRAMME!$C$7&gt;-$A$4+A16)</f>
        <v>0</v>
      </c>
      <c r="C16" s="10"/>
      <c r="D16" s="2">
        <f>+IF(H15&gt;0,(H15)*PROGRAMME!$B$3/PROGRAMME!$B$6,0)</f>
        <v>13635.630878782869</v>
      </c>
      <c r="E16" s="2">
        <f>IF(A16=PROGRAMME!$B$5+PROGRAMME!$B$4*PROGRAMME!$B$6*PROGRAMME!$C$6,H15,0)</f>
        <v>0</v>
      </c>
      <c r="F16" s="2">
        <f t="shared" si="0"/>
        <v>13635.630878782869</v>
      </c>
      <c r="G16" s="2">
        <f>IF(A16=PROGRAMME!$B$5+PROGRAMME!$B$4*PROGRAMME!$B$6*PROGRAMME!$C$6,E16,0)</f>
        <v>0</v>
      </c>
      <c r="H16" s="2">
        <f t="shared" si="1"/>
        <v>1090850.4703026295</v>
      </c>
    </row>
    <row r="17" spans="1:8" x14ac:dyDescent="0.25">
      <c r="A17" s="10">
        <f>+A16+PROGRAMME!$C$6</f>
        <v>45384.0625</v>
      </c>
      <c r="B17" s="10" t="b">
        <f>AND(PROGRAMME!$C$7&gt;0,PROGRAMME!$C$7&gt;-$A$4+A17)</f>
        <v>0</v>
      </c>
      <c r="C17" s="10"/>
      <c r="D17" s="2">
        <f>+IF(H16&gt;0,(H16)*PROGRAMME!$B$3/PROGRAMME!$B$6,0)</f>
        <v>13635.630878782869</v>
      </c>
      <c r="E17" s="2">
        <f>IF(A17=PROGRAMME!$B$5+PROGRAMME!$B$4*PROGRAMME!$B$6*PROGRAMME!$C$6,H16,0)</f>
        <v>0</v>
      </c>
      <c r="F17" s="2">
        <f t="shared" si="0"/>
        <v>13635.630878782869</v>
      </c>
      <c r="G17" s="2">
        <f>IF(A17=PROGRAMME!$B$5+PROGRAMME!$B$4*PROGRAMME!$B$6*PROGRAMME!$C$6,E17,0)</f>
        <v>0</v>
      </c>
      <c r="H17" s="2">
        <f t="shared" si="1"/>
        <v>1090850.4703026295</v>
      </c>
    </row>
    <row r="18" spans="1:8" x14ac:dyDescent="0.25">
      <c r="A18" s="10">
        <f>+A17+PROGRAMME!$C$6</f>
        <v>45475.375</v>
      </c>
      <c r="B18" s="10" t="b">
        <f>AND(PROGRAMME!$C$7&gt;0,PROGRAMME!$C$7&gt;-$A$4+A18)</f>
        <v>0</v>
      </c>
      <c r="C18" s="10"/>
      <c r="D18" s="2">
        <f>+IF(H17&gt;0,(H17)*PROGRAMME!$B$3/PROGRAMME!$B$6,0)</f>
        <v>13635.630878782869</v>
      </c>
      <c r="E18" s="2">
        <f>IF(A18=PROGRAMME!$B$5+PROGRAMME!$B$4*PROGRAMME!$B$6*PROGRAMME!$C$6,H17,0)</f>
        <v>0</v>
      </c>
      <c r="F18" s="2">
        <f t="shared" si="0"/>
        <v>13635.630878782869</v>
      </c>
      <c r="G18" s="2">
        <f>IF(A18=PROGRAMME!$B$5+PROGRAMME!$B$4*PROGRAMME!$B$6*PROGRAMME!$C$6,E18,0)</f>
        <v>0</v>
      </c>
      <c r="H18" s="2">
        <f t="shared" si="1"/>
        <v>1090850.4703026295</v>
      </c>
    </row>
    <row r="19" spans="1:8" x14ac:dyDescent="0.25">
      <c r="A19" s="10">
        <f>+A18+PROGRAMME!$C$6</f>
        <v>45566.6875</v>
      </c>
      <c r="B19" s="10" t="b">
        <f>AND(PROGRAMME!$C$7&gt;0,PROGRAMME!$C$7&gt;-$A$4+A19)</f>
        <v>0</v>
      </c>
      <c r="C19" s="10"/>
      <c r="D19" s="2">
        <f>+IF(H18&gt;0,(H18)*PROGRAMME!$B$3/PROGRAMME!$B$6,0)</f>
        <v>13635.630878782869</v>
      </c>
      <c r="E19" s="2">
        <f>IF(A19=PROGRAMME!$B$5+PROGRAMME!$B$4*PROGRAMME!$B$6*PROGRAMME!$C$6,H18,0)</f>
        <v>0</v>
      </c>
      <c r="F19" s="2">
        <f t="shared" si="0"/>
        <v>13635.630878782869</v>
      </c>
      <c r="G19" s="2">
        <f>IF(A19=PROGRAMME!$B$5+PROGRAMME!$B$4*PROGRAMME!$B$6*PROGRAMME!$C$6,E19,0)</f>
        <v>0</v>
      </c>
      <c r="H19" s="2">
        <f t="shared" si="1"/>
        <v>1090850.4703026295</v>
      </c>
    </row>
    <row r="20" spans="1:8" x14ac:dyDescent="0.25">
      <c r="A20" s="10">
        <f>+A19+PROGRAMME!$C$6</f>
        <v>45658</v>
      </c>
      <c r="B20" s="10" t="b">
        <f>AND(PROGRAMME!$C$7&gt;0,PROGRAMME!$C$7&gt;-$A$4+A20)</f>
        <v>0</v>
      </c>
      <c r="C20" s="10"/>
      <c r="D20" s="2">
        <f>+IF(H19&gt;0,(H19)*PROGRAMME!$B$3/PROGRAMME!$B$6,0)</f>
        <v>13635.630878782869</v>
      </c>
      <c r="E20" s="2">
        <f>IF(A20=PROGRAMME!$B$5+PROGRAMME!$B$4*PROGRAMME!$B$6*PROGRAMME!$C$6,H19,0)</f>
        <v>0</v>
      </c>
      <c r="F20" s="2">
        <f t="shared" si="0"/>
        <v>13635.630878782869</v>
      </c>
      <c r="G20" s="2">
        <f>IF(A20=PROGRAMME!$B$5+PROGRAMME!$B$4*PROGRAMME!$B$6*PROGRAMME!$C$6,E20,0)</f>
        <v>0</v>
      </c>
      <c r="H20" s="2">
        <f t="shared" si="1"/>
        <v>1090850.4703026295</v>
      </c>
    </row>
    <row r="21" spans="1:8" x14ac:dyDescent="0.25">
      <c r="A21" s="10">
        <f>+A20+PROGRAMME!$C$6</f>
        <v>45749.3125</v>
      </c>
      <c r="B21" s="10" t="b">
        <f>AND(PROGRAMME!$C$7&gt;0,PROGRAMME!$C$7&gt;-$A$4+A21)</f>
        <v>0</v>
      </c>
      <c r="C21" s="10"/>
      <c r="D21" s="2">
        <f>+IF(H20&gt;0,(H20)*PROGRAMME!$B$3/PROGRAMME!$B$6,0)</f>
        <v>13635.630878782869</v>
      </c>
      <c r="E21" s="2">
        <f>IF(A21=PROGRAMME!$B$5+PROGRAMME!$B$4*PROGRAMME!$B$6*PROGRAMME!$C$6,H20,0)</f>
        <v>0</v>
      </c>
      <c r="F21" s="2">
        <f t="shared" si="0"/>
        <v>13635.630878782869</v>
      </c>
      <c r="G21" s="2">
        <f>IF(A21=PROGRAMME!$B$5+PROGRAMME!$B$4*PROGRAMME!$B$6*PROGRAMME!$C$6,E21,0)</f>
        <v>0</v>
      </c>
      <c r="H21" s="2">
        <f t="shared" si="1"/>
        <v>1090850.4703026295</v>
      </c>
    </row>
    <row r="22" spans="1:8" x14ac:dyDescent="0.25">
      <c r="A22" s="10">
        <f>+A21+PROGRAMME!$C$6</f>
        <v>45840.625</v>
      </c>
      <c r="B22" s="10" t="b">
        <f>AND(PROGRAMME!$C$7&gt;0,PROGRAMME!$C$7&gt;-$A$4+A22)</f>
        <v>0</v>
      </c>
      <c r="C22" s="10"/>
      <c r="D22" s="2">
        <f>+IF(H21&gt;0,(H21)*PROGRAMME!$B$3/PROGRAMME!$B$6,0)</f>
        <v>13635.630878782869</v>
      </c>
      <c r="E22" s="2">
        <f>IF(A22=PROGRAMME!$B$5+PROGRAMME!$B$4*PROGRAMME!$B$6*PROGRAMME!$C$6,H21,0)</f>
        <v>0</v>
      </c>
      <c r="F22" s="2">
        <f t="shared" si="0"/>
        <v>13635.630878782869</v>
      </c>
      <c r="G22" s="2">
        <f>IF(A22=PROGRAMME!$B$5+PROGRAMME!$B$4*PROGRAMME!$B$6*PROGRAMME!$C$6,E22,0)</f>
        <v>0</v>
      </c>
      <c r="H22" s="2">
        <f t="shared" si="1"/>
        <v>1090850.4703026295</v>
      </c>
    </row>
    <row r="23" spans="1:8" x14ac:dyDescent="0.25">
      <c r="A23" s="10">
        <f>+A22+PROGRAMME!$C$6</f>
        <v>45931.9375</v>
      </c>
      <c r="B23" s="10" t="b">
        <f>AND(PROGRAMME!$C$7&gt;0,PROGRAMME!$C$7&gt;-$A$4+A23)</f>
        <v>0</v>
      </c>
      <c r="C23" s="10"/>
      <c r="D23" s="2">
        <f>+IF(H22&gt;0,(H22)*PROGRAMME!$B$3/PROGRAMME!$B$6,0)</f>
        <v>13635.630878782869</v>
      </c>
      <c r="E23" s="2">
        <f>IF(A23=PROGRAMME!$B$5+PROGRAMME!$B$4*PROGRAMME!$B$6*PROGRAMME!$C$6,H22,0)</f>
        <v>0</v>
      </c>
      <c r="F23" s="2">
        <f t="shared" si="0"/>
        <v>13635.630878782869</v>
      </c>
      <c r="G23" s="2">
        <f>IF(A23=PROGRAMME!$B$5+PROGRAMME!$B$4*PROGRAMME!$B$6*PROGRAMME!$C$6,E23,0)</f>
        <v>0</v>
      </c>
      <c r="H23" s="2">
        <f t="shared" si="1"/>
        <v>1090850.4703026295</v>
      </c>
    </row>
    <row r="24" spans="1:8" x14ac:dyDescent="0.25">
      <c r="A24" s="10">
        <f>+A23+PROGRAMME!$C$6</f>
        <v>46023.25</v>
      </c>
      <c r="B24" s="10" t="b">
        <f>AND(PROGRAMME!$C$7&gt;0,PROGRAMME!$C$7&gt;-$A$4+A24)</f>
        <v>0</v>
      </c>
      <c r="C24" s="10"/>
      <c r="D24" s="2">
        <f>+IF(H23&gt;0,(H23)*PROGRAMME!$B$3/PROGRAMME!$B$6,0)</f>
        <v>13635.630878782869</v>
      </c>
      <c r="E24" s="2">
        <f>IF(A24=PROGRAMME!$B$5+PROGRAMME!$B$4*PROGRAMME!$B$6*PROGRAMME!$C$6,H23,0)</f>
        <v>0</v>
      </c>
      <c r="F24" s="2">
        <f t="shared" si="0"/>
        <v>13635.630878782869</v>
      </c>
      <c r="G24" s="2">
        <f>IF(A24=PROGRAMME!$B$5+PROGRAMME!$B$4*PROGRAMME!$B$6*PROGRAMME!$C$6,E24,0)</f>
        <v>0</v>
      </c>
      <c r="H24" s="2">
        <f t="shared" si="1"/>
        <v>1090850.4703026295</v>
      </c>
    </row>
    <row r="25" spans="1:8" x14ac:dyDescent="0.25">
      <c r="A25" s="10">
        <f>+A24+PROGRAMME!$C$6</f>
        <v>46114.5625</v>
      </c>
      <c r="B25" s="10" t="b">
        <f>AND(PROGRAMME!$C$7&gt;0,PROGRAMME!$C$7&gt;-$A$4+A25)</f>
        <v>0</v>
      </c>
      <c r="C25" s="10"/>
      <c r="D25" s="2">
        <f>+IF(H24&gt;0,(H24)*PROGRAMME!$B$3/PROGRAMME!$B$6,0)</f>
        <v>13635.630878782869</v>
      </c>
      <c r="E25" s="2">
        <f>IF(A25=PROGRAMME!$B$5+PROGRAMME!$B$4*PROGRAMME!$B$6*PROGRAMME!$C$6,H24,0)</f>
        <v>0</v>
      </c>
      <c r="F25" s="2">
        <f t="shared" si="0"/>
        <v>13635.630878782869</v>
      </c>
      <c r="G25" s="2">
        <f>IF(A25=PROGRAMME!$B$5+PROGRAMME!$B$4*PROGRAMME!$B$6*PROGRAMME!$C$6,E25,0)</f>
        <v>0</v>
      </c>
      <c r="H25" s="2">
        <f t="shared" si="1"/>
        <v>1090850.4703026295</v>
      </c>
    </row>
    <row r="26" spans="1:8" x14ac:dyDescent="0.25">
      <c r="A26" s="10">
        <f>+A25+PROGRAMME!$C$6</f>
        <v>46205.875</v>
      </c>
      <c r="B26" s="10" t="b">
        <f>AND(PROGRAMME!$C$7&gt;0,PROGRAMME!$C$7&gt;-$A$4+A26)</f>
        <v>0</v>
      </c>
      <c r="C26" s="10"/>
      <c r="D26" s="2">
        <f>+IF(H25&gt;0,(H25)*PROGRAMME!$B$3/PROGRAMME!$B$6,0)</f>
        <v>13635.630878782869</v>
      </c>
      <c r="E26" s="2">
        <f>IF(A26=PROGRAMME!$B$5+PROGRAMME!$B$4*PROGRAMME!$B$6*PROGRAMME!$C$6,H25,0)</f>
        <v>0</v>
      </c>
      <c r="F26" s="2">
        <f t="shared" si="0"/>
        <v>13635.630878782869</v>
      </c>
      <c r="G26" s="2">
        <f>IF(A26=PROGRAMME!$B$5+PROGRAMME!$B$4*PROGRAMME!$B$6*PROGRAMME!$C$6,E26,0)</f>
        <v>0</v>
      </c>
      <c r="H26" s="2">
        <f t="shared" si="1"/>
        <v>1090850.4703026295</v>
      </c>
    </row>
    <row r="27" spans="1:8" x14ac:dyDescent="0.25">
      <c r="A27" s="10">
        <f>+A26+PROGRAMME!$C$6</f>
        <v>46297.1875</v>
      </c>
      <c r="B27" s="10" t="b">
        <f>AND(PROGRAMME!$C$7&gt;0,PROGRAMME!$C$7&gt;-$A$4+A27)</f>
        <v>0</v>
      </c>
      <c r="C27" s="10"/>
      <c r="D27" s="2">
        <f>+IF(H26&gt;0,(H26)*PROGRAMME!$B$3/PROGRAMME!$B$6,0)</f>
        <v>13635.630878782869</v>
      </c>
      <c r="E27" s="2">
        <f>IF(A27=PROGRAMME!$B$5+PROGRAMME!$B$4*PROGRAMME!$B$6*PROGRAMME!$C$6,H26,0)</f>
        <v>0</v>
      </c>
      <c r="F27" s="2">
        <f t="shared" si="0"/>
        <v>13635.630878782869</v>
      </c>
      <c r="G27" s="2">
        <f>IF(A27=PROGRAMME!$B$5+PROGRAMME!$B$4*PROGRAMME!$B$6*PROGRAMME!$C$6,E27,0)</f>
        <v>0</v>
      </c>
      <c r="H27" s="2">
        <f t="shared" si="1"/>
        <v>1090850.4703026295</v>
      </c>
    </row>
    <row r="28" spans="1:8" x14ac:dyDescent="0.25">
      <c r="A28" s="10">
        <f>+A27+PROGRAMME!$C$6</f>
        <v>46388.5</v>
      </c>
      <c r="B28" s="10" t="b">
        <f>AND(PROGRAMME!$C$7&gt;0,PROGRAMME!$C$7&gt;-$A$4+A28)</f>
        <v>0</v>
      </c>
      <c r="C28" s="10"/>
      <c r="D28" s="2">
        <f>+IF(H27&gt;0,(H27)*PROGRAMME!$B$3/PROGRAMME!$B$6,0)</f>
        <v>13635.630878782869</v>
      </c>
      <c r="E28" s="2">
        <f>IF(A28=PROGRAMME!$B$5+PROGRAMME!$B$4*PROGRAMME!$B$6*PROGRAMME!$C$6,H27,0)</f>
        <v>0</v>
      </c>
      <c r="F28" s="2">
        <f t="shared" si="0"/>
        <v>13635.630878782869</v>
      </c>
      <c r="G28" s="2">
        <f>IF(A28=PROGRAMME!$B$5+PROGRAMME!$B$4*PROGRAMME!$B$6*PROGRAMME!$C$6,E28,0)</f>
        <v>0</v>
      </c>
      <c r="H28" s="2">
        <f t="shared" si="1"/>
        <v>1090850.4703026295</v>
      </c>
    </row>
    <row r="29" spans="1:8" x14ac:dyDescent="0.25">
      <c r="A29" s="10">
        <f>+A28+PROGRAMME!$C$6</f>
        <v>46479.8125</v>
      </c>
      <c r="B29" s="10" t="b">
        <f>AND(PROGRAMME!$C$7&gt;0,PROGRAMME!$C$7&gt;-$A$4+A29)</f>
        <v>0</v>
      </c>
      <c r="C29" s="10"/>
      <c r="D29" s="2">
        <f>+IF(H28&gt;0,(H28)*PROGRAMME!$B$3/PROGRAMME!$B$6,0)</f>
        <v>13635.630878782869</v>
      </c>
      <c r="E29" s="2">
        <f>IF(A29=PROGRAMME!$B$5+PROGRAMME!$B$4*PROGRAMME!$B$6*PROGRAMME!$C$6,H28,0)</f>
        <v>0</v>
      </c>
      <c r="F29" s="2">
        <f t="shared" si="0"/>
        <v>13635.630878782869</v>
      </c>
      <c r="G29" s="2">
        <f>IF(A29=PROGRAMME!$B$5+PROGRAMME!$B$4*PROGRAMME!$B$6*PROGRAMME!$C$6,E29,0)</f>
        <v>0</v>
      </c>
      <c r="H29" s="2">
        <f t="shared" si="1"/>
        <v>1090850.4703026295</v>
      </c>
    </row>
    <row r="30" spans="1:8" x14ac:dyDescent="0.25">
      <c r="A30" s="10">
        <f>+A29+PROGRAMME!$C$6</f>
        <v>46571.125</v>
      </c>
      <c r="B30" s="10" t="b">
        <f>AND(PROGRAMME!$C$7&gt;0,PROGRAMME!$C$7&gt;-$A$4+A30)</f>
        <v>0</v>
      </c>
      <c r="C30" s="10"/>
      <c r="D30" s="2">
        <f>+IF(H29&gt;0,(H29)*PROGRAMME!$B$3/PROGRAMME!$B$6,0)</f>
        <v>13635.630878782869</v>
      </c>
      <c r="E30" s="2">
        <f>IF(A30=PROGRAMME!$B$5+PROGRAMME!$B$4*PROGRAMME!$B$6*PROGRAMME!$C$6,H29,0)</f>
        <v>0</v>
      </c>
      <c r="F30" s="2">
        <f t="shared" si="0"/>
        <v>13635.630878782869</v>
      </c>
      <c r="G30" s="2">
        <f>IF(A30=PROGRAMME!$B$5+PROGRAMME!$B$4*PROGRAMME!$B$6*PROGRAMME!$C$6,E30,0)</f>
        <v>0</v>
      </c>
      <c r="H30" s="2">
        <f t="shared" si="1"/>
        <v>1090850.4703026295</v>
      </c>
    </row>
    <row r="31" spans="1:8" x14ac:dyDescent="0.25">
      <c r="A31" s="10">
        <f>+A30+PROGRAMME!$C$6</f>
        <v>46662.4375</v>
      </c>
      <c r="B31" s="10" t="b">
        <f>AND(PROGRAMME!$C$7&gt;0,PROGRAMME!$C$7&gt;-$A$4+A31)</f>
        <v>0</v>
      </c>
      <c r="C31" s="10"/>
      <c r="D31" s="2">
        <f>+IF(H30&gt;0,(H30)*PROGRAMME!$B$3/PROGRAMME!$B$6,0)</f>
        <v>13635.630878782869</v>
      </c>
      <c r="E31" s="2">
        <f>IF(A31=PROGRAMME!$B$5+PROGRAMME!$B$4*PROGRAMME!$B$6*PROGRAMME!$C$6,H30,0)</f>
        <v>0</v>
      </c>
      <c r="F31" s="2">
        <f t="shared" si="0"/>
        <v>13635.630878782869</v>
      </c>
      <c r="G31" s="2">
        <f>IF(A31=PROGRAMME!$B$5+PROGRAMME!$B$4*PROGRAMME!$B$6*PROGRAMME!$C$6,E31,0)</f>
        <v>0</v>
      </c>
      <c r="H31" s="2">
        <f t="shared" si="1"/>
        <v>1090850.4703026295</v>
      </c>
    </row>
    <row r="32" spans="1:8" x14ac:dyDescent="0.25">
      <c r="A32" s="10">
        <f>+A31+PROGRAMME!$C$6</f>
        <v>46753.75</v>
      </c>
      <c r="B32" s="10" t="b">
        <f>AND(PROGRAMME!$C$7&gt;0,PROGRAMME!$C$7&gt;-$A$4+A32)</f>
        <v>0</v>
      </c>
      <c r="C32" s="10"/>
      <c r="D32" s="2">
        <f>+IF(H31&gt;0,(H31)*PROGRAMME!$B$3/PROGRAMME!$B$6,0)</f>
        <v>13635.630878782869</v>
      </c>
      <c r="E32" s="2">
        <f>IF(A32=PROGRAMME!$B$5+PROGRAMME!$B$4*PROGRAMME!$B$6*PROGRAMME!$C$6,H31,0)</f>
        <v>0</v>
      </c>
      <c r="F32" s="2">
        <f t="shared" si="0"/>
        <v>13635.630878782869</v>
      </c>
      <c r="G32" s="2">
        <f>IF(A32=PROGRAMME!$B$5+PROGRAMME!$B$4*PROGRAMME!$B$6*PROGRAMME!$C$6,E32,0)</f>
        <v>0</v>
      </c>
      <c r="H32" s="2">
        <f t="shared" si="1"/>
        <v>1090850.4703026295</v>
      </c>
    </row>
    <row r="33" spans="1:8" x14ac:dyDescent="0.25">
      <c r="A33" s="10">
        <f>+A32+PROGRAMME!$C$6</f>
        <v>46845.0625</v>
      </c>
      <c r="B33" s="10" t="b">
        <f>AND(PROGRAMME!$C$7&gt;0,PROGRAMME!$C$7&gt;-$A$4+A33)</f>
        <v>0</v>
      </c>
      <c r="C33" s="10"/>
      <c r="D33" s="2">
        <f>+IF(H32&gt;0,(H32)*PROGRAMME!$B$3/PROGRAMME!$B$6,0)</f>
        <v>13635.630878782869</v>
      </c>
      <c r="E33" s="2">
        <f>IF(A33=PROGRAMME!$B$5+PROGRAMME!$B$4*PROGRAMME!$B$6*PROGRAMME!$C$6,H32,0)</f>
        <v>0</v>
      </c>
      <c r="F33" s="2">
        <f t="shared" si="0"/>
        <v>13635.630878782869</v>
      </c>
      <c r="G33" s="2">
        <f>IF(A33=PROGRAMME!$B$5+PROGRAMME!$B$4*PROGRAMME!$B$6*PROGRAMME!$C$6,E33,0)</f>
        <v>0</v>
      </c>
      <c r="H33" s="2">
        <f t="shared" si="1"/>
        <v>1090850.4703026295</v>
      </c>
    </row>
    <row r="34" spans="1:8" x14ac:dyDescent="0.25">
      <c r="A34" s="10">
        <f>+A33+PROGRAMME!$C$6</f>
        <v>46936.375</v>
      </c>
      <c r="B34" s="10" t="b">
        <f>AND(PROGRAMME!$C$7&gt;0,PROGRAMME!$C$7&gt;-$A$4+A34)</f>
        <v>0</v>
      </c>
      <c r="C34" s="10"/>
      <c r="D34" s="2">
        <f>+IF(H33&gt;0,(H33)*PROGRAMME!$B$3/PROGRAMME!$B$6,0)</f>
        <v>13635.630878782869</v>
      </c>
      <c r="E34" s="2">
        <f>IF(A34=PROGRAMME!$B$5+PROGRAMME!$B$4*PROGRAMME!$B$6*PROGRAMME!$C$6,H33,0)</f>
        <v>0</v>
      </c>
      <c r="F34" s="2">
        <f t="shared" si="0"/>
        <v>13635.630878782869</v>
      </c>
      <c r="G34" s="2">
        <f>IF(A34=PROGRAMME!$B$5+PROGRAMME!$B$4*PROGRAMME!$B$6*PROGRAMME!$C$6,E34,0)</f>
        <v>0</v>
      </c>
      <c r="H34" s="2">
        <f t="shared" si="1"/>
        <v>1090850.4703026295</v>
      </c>
    </row>
    <row r="35" spans="1:8" x14ac:dyDescent="0.25">
      <c r="A35" s="10">
        <f>+A34+PROGRAMME!$C$6</f>
        <v>47027.6875</v>
      </c>
      <c r="B35" s="10" t="b">
        <f>AND(PROGRAMME!$C$7&gt;0,PROGRAMME!$C$7&gt;-$A$4+A35)</f>
        <v>0</v>
      </c>
      <c r="C35" s="10"/>
      <c r="D35" s="2">
        <f>+IF(H34&gt;0,(H34)*PROGRAMME!$B$3/PROGRAMME!$B$6,0)</f>
        <v>13635.630878782869</v>
      </c>
      <c r="E35" s="2">
        <f>IF(A35=PROGRAMME!$B$5+PROGRAMME!$B$4*PROGRAMME!$B$6*PROGRAMME!$C$6,H34,0)</f>
        <v>0</v>
      </c>
      <c r="F35" s="2">
        <f t="shared" si="0"/>
        <v>13635.630878782869</v>
      </c>
      <c r="G35" s="2">
        <f>IF(A35=PROGRAMME!$B$5+PROGRAMME!$B$4*PROGRAMME!$B$6*PROGRAMME!$C$6,E35,0)</f>
        <v>0</v>
      </c>
      <c r="H35" s="2">
        <f t="shared" si="1"/>
        <v>1090850.4703026295</v>
      </c>
    </row>
    <row r="36" spans="1:8" x14ac:dyDescent="0.25">
      <c r="A36" s="10">
        <f>+A35+PROGRAMME!$C$6</f>
        <v>47119</v>
      </c>
      <c r="B36" s="10" t="b">
        <f>AND(PROGRAMME!$C$7&gt;0,PROGRAMME!$C$7&gt;-$A$4+A36)</f>
        <v>0</v>
      </c>
      <c r="C36" s="10"/>
      <c r="D36" s="2">
        <f>+IF(H35&gt;0,(H35)*PROGRAMME!$B$3/PROGRAMME!$B$6,0)</f>
        <v>13635.630878782869</v>
      </c>
      <c r="E36" s="2">
        <f>IF(A36=PROGRAMME!$B$5+PROGRAMME!$B$4*PROGRAMME!$B$6*PROGRAMME!$C$6,H35,0)</f>
        <v>0</v>
      </c>
      <c r="F36" s="2">
        <f t="shared" si="0"/>
        <v>13635.630878782869</v>
      </c>
      <c r="G36" s="2">
        <f>IF(A36=PROGRAMME!$B$5+PROGRAMME!$B$4*PROGRAMME!$B$6*PROGRAMME!$C$6,E36,0)</f>
        <v>0</v>
      </c>
      <c r="H36" s="2">
        <f t="shared" si="1"/>
        <v>1090850.4703026295</v>
      </c>
    </row>
    <row r="37" spans="1:8" x14ac:dyDescent="0.25">
      <c r="A37" s="10">
        <f>+A36+PROGRAMME!$C$6</f>
        <v>47210.3125</v>
      </c>
      <c r="B37" s="10" t="b">
        <f>AND(PROGRAMME!$C$7&gt;0,PROGRAMME!$C$7&gt;-$A$4+A37)</f>
        <v>0</v>
      </c>
      <c r="C37" s="10"/>
      <c r="D37" s="2">
        <f>+IF(H36&gt;0,(H36)*PROGRAMME!$B$3/PROGRAMME!$B$6,0)</f>
        <v>13635.630878782869</v>
      </c>
      <c r="E37" s="2">
        <f>IF(A37=PROGRAMME!$B$5+PROGRAMME!$B$4*PROGRAMME!$B$6*PROGRAMME!$C$6,H36,0)</f>
        <v>0</v>
      </c>
      <c r="F37" s="2">
        <f t="shared" ref="F37:F68" si="2">IF(B37,0,+D37+E37)</f>
        <v>13635.630878782869</v>
      </c>
      <c r="G37" s="2">
        <f>IF(A37=PROGRAMME!$B$5+PROGRAMME!$B$4*PROGRAMME!$B$6*PROGRAMME!$C$6,E37,0)</f>
        <v>0</v>
      </c>
      <c r="H37" s="2">
        <f t="shared" ref="H37:H68" si="3">+H36+D37-F37</f>
        <v>1090850.4703026295</v>
      </c>
    </row>
    <row r="38" spans="1:8" x14ac:dyDescent="0.25">
      <c r="A38" s="10">
        <f>+A37+PROGRAMME!$C$6</f>
        <v>47301.625</v>
      </c>
      <c r="B38" s="10" t="b">
        <f>AND(PROGRAMME!$C$7&gt;0,PROGRAMME!$C$7&gt;-$A$4+A38)</f>
        <v>0</v>
      </c>
      <c r="C38" s="10"/>
      <c r="D38" s="2">
        <f>+IF(H37&gt;0,(H37)*PROGRAMME!$B$3/PROGRAMME!$B$6,0)</f>
        <v>13635.630878782869</v>
      </c>
      <c r="E38" s="2">
        <f>IF(A38=PROGRAMME!$B$5+PROGRAMME!$B$4*PROGRAMME!$B$6*PROGRAMME!$C$6,H37,0)</f>
        <v>0</v>
      </c>
      <c r="F38" s="2">
        <f t="shared" si="2"/>
        <v>13635.630878782869</v>
      </c>
      <c r="G38" s="2">
        <f>IF(A38=PROGRAMME!$B$5+PROGRAMME!$B$4*PROGRAMME!$B$6*PROGRAMME!$C$6,E38,0)</f>
        <v>0</v>
      </c>
      <c r="H38" s="2">
        <f t="shared" si="3"/>
        <v>1090850.4703026295</v>
      </c>
    </row>
    <row r="39" spans="1:8" x14ac:dyDescent="0.25">
      <c r="A39" s="10">
        <f>+A38+PROGRAMME!$C$6</f>
        <v>47392.9375</v>
      </c>
      <c r="B39" s="10" t="b">
        <f>AND(PROGRAMME!$C$7&gt;0,PROGRAMME!$C$7&gt;-$A$4+A39)</f>
        <v>0</v>
      </c>
      <c r="C39" s="10"/>
      <c r="D39" s="2">
        <f>+IF(H38&gt;0,(H38)*PROGRAMME!$B$3/PROGRAMME!$B$6,0)</f>
        <v>13635.630878782869</v>
      </c>
      <c r="E39" s="2">
        <f>IF(A39=PROGRAMME!$B$5+PROGRAMME!$B$4*PROGRAMME!$B$6*PROGRAMME!$C$6,H38,0)</f>
        <v>0</v>
      </c>
      <c r="F39" s="2">
        <f t="shared" si="2"/>
        <v>13635.630878782869</v>
      </c>
      <c r="G39" s="2">
        <f>IF(A39=PROGRAMME!$B$5+PROGRAMME!$B$4*PROGRAMME!$B$6*PROGRAMME!$C$6,E39,0)</f>
        <v>0</v>
      </c>
      <c r="H39" s="2">
        <f t="shared" si="3"/>
        <v>1090850.4703026295</v>
      </c>
    </row>
    <row r="40" spans="1:8" x14ac:dyDescent="0.25">
      <c r="A40" s="10">
        <f>+A39+PROGRAMME!$C$6</f>
        <v>47484.25</v>
      </c>
      <c r="B40" s="10" t="b">
        <f>AND(PROGRAMME!$C$7&gt;0,PROGRAMME!$C$7&gt;-$A$4+A40)</f>
        <v>0</v>
      </c>
      <c r="C40" s="10"/>
      <c r="D40" s="2">
        <f>+IF(H39&gt;0,(H39)*PROGRAMME!$B$3/PROGRAMME!$B$6,0)</f>
        <v>13635.630878782869</v>
      </c>
      <c r="E40" s="2">
        <f>IF(A40=PROGRAMME!$B$5+PROGRAMME!$B$4*PROGRAMME!$B$6*PROGRAMME!$C$6,H39,0)</f>
        <v>0</v>
      </c>
      <c r="F40" s="2">
        <f t="shared" si="2"/>
        <v>13635.630878782869</v>
      </c>
      <c r="G40" s="2">
        <f>IF(A40=PROGRAMME!$B$5+PROGRAMME!$B$4*PROGRAMME!$B$6*PROGRAMME!$C$6,E40,0)</f>
        <v>0</v>
      </c>
      <c r="H40" s="2">
        <f t="shared" si="3"/>
        <v>1090850.4703026295</v>
      </c>
    </row>
    <row r="41" spans="1:8" x14ac:dyDescent="0.25">
      <c r="A41" s="10">
        <f>+A40+PROGRAMME!$C$6</f>
        <v>47575.5625</v>
      </c>
      <c r="B41" s="10" t="b">
        <f>AND(PROGRAMME!$C$7&gt;0,PROGRAMME!$C$7&gt;-$A$4+A41)</f>
        <v>0</v>
      </c>
      <c r="C41" s="10"/>
      <c r="D41" s="2">
        <f>+IF(H40&gt;0,(H40)*PROGRAMME!$B$3/PROGRAMME!$B$6,0)</f>
        <v>13635.630878782869</v>
      </c>
      <c r="E41" s="2">
        <f>IF(A41=PROGRAMME!$B$5+PROGRAMME!$B$4*PROGRAMME!$B$6*PROGRAMME!$C$6,H40,0)</f>
        <v>0</v>
      </c>
      <c r="F41" s="2">
        <f t="shared" si="2"/>
        <v>13635.630878782869</v>
      </c>
      <c r="G41" s="2">
        <f>IF(A41=PROGRAMME!$B$5+PROGRAMME!$B$4*PROGRAMME!$B$6*PROGRAMME!$C$6,E41,0)</f>
        <v>0</v>
      </c>
      <c r="H41" s="2">
        <f t="shared" si="3"/>
        <v>1090850.4703026295</v>
      </c>
    </row>
    <row r="42" spans="1:8" x14ac:dyDescent="0.25">
      <c r="A42" s="10">
        <f>+A41+PROGRAMME!$C$6</f>
        <v>47666.875</v>
      </c>
      <c r="B42" s="10" t="b">
        <f>AND(PROGRAMME!$C$7&gt;0,PROGRAMME!$C$7&gt;-$A$4+A42)</f>
        <v>0</v>
      </c>
      <c r="C42" s="10"/>
      <c r="D42" s="2">
        <f>+IF(H41&gt;0,(H41)*PROGRAMME!$B$3/PROGRAMME!$B$6,0)</f>
        <v>13635.630878782869</v>
      </c>
      <c r="E42" s="2">
        <f>IF(A42=PROGRAMME!$B$5+PROGRAMME!$B$4*PROGRAMME!$B$6*PROGRAMME!$C$6,H41,0)</f>
        <v>0</v>
      </c>
      <c r="F42" s="2">
        <f t="shared" si="2"/>
        <v>13635.630878782869</v>
      </c>
      <c r="G42" s="2">
        <f>IF(A42=PROGRAMME!$B$5+PROGRAMME!$B$4*PROGRAMME!$B$6*PROGRAMME!$C$6,E42,0)</f>
        <v>0</v>
      </c>
      <c r="H42" s="2">
        <f t="shared" si="3"/>
        <v>1090850.4703026295</v>
      </c>
    </row>
    <row r="43" spans="1:8" x14ac:dyDescent="0.25">
      <c r="A43" s="10">
        <f>+A42+PROGRAMME!$C$6</f>
        <v>47758.1875</v>
      </c>
      <c r="B43" s="10" t="b">
        <f>AND(PROGRAMME!$C$7&gt;0,PROGRAMME!$C$7&gt;-$A$4+A43)</f>
        <v>0</v>
      </c>
      <c r="C43" s="10"/>
      <c r="D43" s="2">
        <f>+IF(H42&gt;0,(H42)*PROGRAMME!$B$3/PROGRAMME!$B$6,0)</f>
        <v>13635.630878782869</v>
      </c>
      <c r="E43" s="2">
        <f>IF(A43=PROGRAMME!$B$5+PROGRAMME!$B$4*PROGRAMME!$B$6*PROGRAMME!$C$6,H42,0)</f>
        <v>0</v>
      </c>
      <c r="F43" s="2">
        <f t="shared" si="2"/>
        <v>13635.630878782869</v>
      </c>
      <c r="G43" s="2">
        <f>IF(A43=PROGRAMME!$B$5+PROGRAMME!$B$4*PROGRAMME!$B$6*PROGRAMME!$C$6,E43,0)</f>
        <v>0</v>
      </c>
      <c r="H43" s="2">
        <f t="shared" si="3"/>
        <v>1090850.4703026295</v>
      </c>
    </row>
    <row r="44" spans="1:8" x14ac:dyDescent="0.25">
      <c r="A44" s="10">
        <f>+A43+PROGRAMME!$C$6</f>
        <v>47849.5</v>
      </c>
      <c r="B44" s="10" t="b">
        <f>AND(PROGRAMME!$C$7&gt;0,PROGRAMME!$C$7&gt;-$A$4+A44)</f>
        <v>0</v>
      </c>
      <c r="C44" s="10"/>
      <c r="D44" s="2">
        <f>+IF(H43&gt;0,(H43)*PROGRAMME!$B$3/PROGRAMME!$B$6,0)</f>
        <v>13635.630878782869</v>
      </c>
      <c r="E44" s="2">
        <f>IF(A44=PROGRAMME!$B$5+PROGRAMME!$B$4*PROGRAMME!$B$6*PROGRAMME!$C$6,H43,0)</f>
        <v>1090850.4703026295</v>
      </c>
      <c r="F44" s="2">
        <f t="shared" si="2"/>
        <v>1104486.1011814123</v>
      </c>
      <c r="G44" s="2">
        <f>IF(A44=PROGRAMME!$B$5+PROGRAMME!$B$4*PROGRAMME!$B$6*PROGRAMME!$C$6,E44,0)</f>
        <v>1090850.4703026295</v>
      </c>
      <c r="H44" s="2">
        <f t="shared" si="3"/>
        <v>0</v>
      </c>
    </row>
    <row r="45" spans="1:8" x14ac:dyDescent="0.25">
      <c r="A45" s="10">
        <f>+A44+PROGRAMME!$C$6</f>
        <v>47940.8125</v>
      </c>
      <c r="B45" s="10" t="b">
        <f>AND(PROGRAMME!$C$7&gt;0,PROGRAMME!$C$7&gt;-$A$4+A45)</f>
        <v>0</v>
      </c>
      <c r="C45" s="10"/>
      <c r="D45" s="2">
        <f>+IF(H44&gt;0,(H44)*PROGRAMME!$B$3/PROGRAMME!$B$6,0)</f>
        <v>0</v>
      </c>
      <c r="E45" s="2">
        <f>IF(A45=PROGRAMME!$B$5+PROGRAMME!$B$4*PROGRAMME!$B$6*PROGRAMME!$C$6,H44,0)</f>
        <v>0</v>
      </c>
      <c r="F45" s="2">
        <f t="shared" si="2"/>
        <v>0</v>
      </c>
      <c r="G45" s="2">
        <f>IF(A45=PROGRAMME!$B$5+PROGRAMME!$B$4*PROGRAMME!$B$6*PROGRAMME!$C$6,E45,0)</f>
        <v>0</v>
      </c>
      <c r="H45" s="2">
        <f t="shared" si="3"/>
        <v>0</v>
      </c>
    </row>
    <row r="46" spans="1:8" x14ac:dyDescent="0.25">
      <c r="A46" s="10">
        <f>+A45+PROGRAMME!$C$6</f>
        <v>48032.125</v>
      </c>
      <c r="B46" s="10" t="b">
        <f>AND(PROGRAMME!$C$7&gt;0,PROGRAMME!$C$7&gt;-$A$4+A46)</f>
        <v>0</v>
      </c>
      <c r="C46" s="10"/>
      <c r="D46" s="2">
        <f>+IF(H45&gt;0,(H45)*PROGRAMME!$B$3/PROGRAMME!$B$6,0)</f>
        <v>0</v>
      </c>
      <c r="E46" s="2">
        <f>IF(A46=PROGRAMME!$B$5+PROGRAMME!$B$4*PROGRAMME!$B$6*PROGRAMME!$C$6,H45,0)</f>
        <v>0</v>
      </c>
      <c r="F46" s="2">
        <f t="shared" si="2"/>
        <v>0</v>
      </c>
      <c r="G46" s="2">
        <f>IF(A46=PROGRAMME!$B$5+PROGRAMME!$B$4*PROGRAMME!$B$6*PROGRAMME!$C$6,E46,0)</f>
        <v>0</v>
      </c>
      <c r="H46" s="2">
        <f t="shared" si="3"/>
        <v>0</v>
      </c>
    </row>
    <row r="47" spans="1:8" x14ac:dyDescent="0.25">
      <c r="A47" s="10">
        <f>+A46+PROGRAMME!$C$6</f>
        <v>48123.4375</v>
      </c>
      <c r="B47" s="10" t="b">
        <f>AND(PROGRAMME!$C$7&gt;0,PROGRAMME!$C$7&gt;-$A$4+A47)</f>
        <v>0</v>
      </c>
      <c r="C47" s="10"/>
      <c r="D47" s="2">
        <f>+IF(H46&gt;0,(H46)*PROGRAMME!$B$3/PROGRAMME!$B$6,0)</f>
        <v>0</v>
      </c>
      <c r="E47" s="2">
        <f>IF(A47=PROGRAMME!$B$5+PROGRAMME!$B$4*PROGRAMME!$B$6*PROGRAMME!$C$6,H46,0)</f>
        <v>0</v>
      </c>
      <c r="F47" s="2">
        <f t="shared" si="2"/>
        <v>0</v>
      </c>
      <c r="G47" s="2">
        <f>IF(A47=PROGRAMME!$B$5+PROGRAMME!$B$4*PROGRAMME!$B$6*PROGRAMME!$C$6,E47,0)</f>
        <v>0</v>
      </c>
      <c r="H47" s="2">
        <f t="shared" si="3"/>
        <v>0</v>
      </c>
    </row>
    <row r="48" spans="1:8" x14ac:dyDescent="0.25">
      <c r="A48" s="10">
        <f>+A47+PROGRAMME!$C$6</f>
        <v>48214.75</v>
      </c>
      <c r="B48" s="10" t="b">
        <f>AND(PROGRAMME!$C$7&gt;0,PROGRAMME!$C$7&gt;-$A$4+A48)</f>
        <v>0</v>
      </c>
      <c r="C48" s="10"/>
      <c r="D48" s="2">
        <f>+IF(H47&gt;0,(H47)*PROGRAMME!$B$3/PROGRAMME!$B$6,0)</f>
        <v>0</v>
      </c>
      <c r="E48" s="2">
        <f>IF(A48=PROGRAMME!$B$5+PROGRAMME!$B$4*PROGRAMME!$B$6*PROGRAMME!$C$6,H47,0)</f>
        <v>0</v>
      </c>
      <c r="F48" s="2">
        <f t="shared" si="2"/>
        <v>0</v>
      </c>
      <c r="G48" s="2">
        <f>IF(A48=PROGRAMME!$B$5+PROGRAMME!$B$4*PROGRAMME!$B$6*PROGRAMME!$C$6,E48,0)</f>
        <v>0</v>
      </c>
      <c r="H48" s="2">
        <f t="shared" si="3"/>
        <v>0</v>
      </c>
    </row>
    <row r="49" spans="1:8" x14ac:dyDescent="0.25">
      <c r="A49" s="10">
        <f>+A48+PROGRAMME!$C$6</f>
        <v>48306.0625</v>
      </c>
      <c r="B49" s="10" t="b">
        <f>AND(PROGRAMME!$C$7&gt;0,PROGRAMME!$C$7&gt;-$A$4+A49)</f>
        <v>0</v>
      </c>
      <c r="C49" s="10"/>
      <c r="D49" s="2">
        <f>+IF(H48&gt;0,(H48)*PROGRAMME!$B$3/PROGRAMME!$B$6,0)</f>
        <v>0</v>
      </c>
      <c r="E49" s="2">
        <f>IF(A49=PROGRAMME!$B$5+PROGRAMME!$B$4*PROGRAMME!$B$6*PROGRAMME!$C$6,H48,0)</f>
        <v>0</v>
      </c>
      <c r="F49" s="2">
        <f t="shared" si="2"/>
        <v>0</v>
      </c>
      <c r="G49" s="2">
        <f>IF(A49=PROGRAMME!$B$5+PROGRAMME!$B$4*PROGRAMME!$B$6*PROGRAMME!$C$6,E49,0)</f>
        <v>0</v>
      </c>
      <c r="H49" s="2">
        <f t="shared" si="3"/>
        <v>0</v>
      </c>
    </row>
    <row r="50" spans="1:8" x14ac:dyDescent="0.25">
      <c r="A50" s="10">
        <f>+A49+PROGRAMME!$C$6</f>
        <v>48397.375</v>
      </c>
      <c r="B50" s="10" t="b">
        <f>AND(PROGRAMME!$C$7&gt;0,PROGRAMME!$C$7&gt;-$A$4+A50)</f>
        <v>0</v>
      </c>
      <c r="C50" s="10"/>
      <c r="D50" s="2">
        <f>+IF(H49&gt;0,(H49)*PROGRAMME!$B$3/PROGRAMME!$B$6,0)</f>
        <v>0</v>
      </c>
      <c r="E50" s="2">
        <f>IF(A50=PROGRAMME!$B$5+PROGRAMME!$B$4*PROGRAMME!$B$6*PROGRAMME!$C$6,H49,0)</f>
        <v>0</v>
      </c>
      <c r="F50" s="2">
        <f t="shared" si="2"/>
        <v>0</v>
      </c>
      <c r="G50" s="2">
        <f>IF(A50=PROGRAMME!$B$5+PROGRAMME!$B$4*PROGRAMME!$B$6*PROGRAMME!$C$6,E50,0)</f>
        <v>0</v>
      </c>
      <c r="H50" s="2">
        <f t="shared" si="3"/>
        <v>0</v>
      </c>
    </row>
    <row r="51" spans="1:8" x14ac:dyDescent="0.25">
      <c r="A51" s="10">
        <f>+A50+PROGRAMME!$C$6</f>
        <v>48488.6875</v>
      </c>
      <c r="B51" s="10" t="b">
        <f>AND(PROGRAMME!$C$7&gt;0,PROGRAMME!$C$7&gt;-$A$4+A51)</f>
        <v>0</v>
      </c>
      <c r="C51" s="10"/>
      <c r="D51" s="2">
        <f>+IF(H50&gt;0,(H50)*PROGRAMME!$B$3/PROGRAMME!$B$6,0)</f>
        <v>0</v>
      </c>
      <c r="E51" s="2">
        <f>IF(A51=PROGRAMME!$B$5+PROGRAMME!$B$4*PROGRAMME!$B$6*PROGRAMME!$C$6,H50,0)</f>
        <v>0</v>
      </c>
      <c r="F51" s="2">
        <f t="shared" si="2"/>
        <v>0</v>
      </c>
      <c r="G51" s="2">
        <f>IF(A51=PROGRAMME!$B$5+PROGRAMME!$B$4*PROGRAMME!$B$6*PROGRAMME!$C$6,E51,0)</f>
        <v>0</v>
      </c>
      <c r="H51" s="2">
        <f t="shared" si="3"/>
        <v>0</v>
      </c>
    </row>
    <row r="52" spans="1:8" x14ac:dyDescent="0.25">
      <c r="A52" s="10">
        <f>+A51+PROGRAMME!$C$6</f>
        <v>48580</v>
      </c>
      <c r="B52" s="10" t="b">
        <f>AND(PROGRAMME!$C$7&gt;0,PROGRAMME!$C$7&gt;-$A$4+A52)</f>
        <v>0</v>
      </c>
      <c r="C52" s="10"/>
      <c r="D52" s="2">
        <f>+IF(H51&gt;0,(H51)*PROGRAMME!$B$3/PROGRAMME!$B$6,0)</f>
        <v>0</v>
      </c>
      <c r="E52" s="2">
        <f>IF(A52=PROGRAMME!$B$5+PROGRAMME!$B$4*PROGRAMME!$B$6*PROGRAMME!$C$6,H51,0)</f>
        <v>0</v>
      </c>
      <c r="F52" s="2">
        <f t="shared" si="2"/>
        <v>0</v>
      </c>
      <c r="G52" s="2">
        <f>IF(A52=PROGRAMME!$B$5+PROGRAMME!$B$4*PROGRAMME!$B$6*PROGRAMME!$C$6,E52,0)</f>
        <v>0</v>
      </c>
      <c r="H52" s="2">
        <f t="shared" si="3"/>
        <v>0</v>
      </c>
    </row>
    <row r="53" spans="1:8" x14ac:dyDescent="0.25">
      <c r="A53" s="10">
        <f>+A52+PROGRAMME!$C$6</f>
        <v>48671.3125</v>
      </c>
      <c r="B53" s="10" t="b">
        <f>AND(PROGRAMME!$C$7&gt;0,PROGRAMME!$C$7&gt;-$A$4+A53)</f>
        <v>0</v>
      </c>
      <c r="C53" s="10"/>
      <c r="D53" s="2">
        <f>+IF(H52&gt;0,(H52)*PROGRAMME!$B$3/PROGRAMME!$B$6,0)</f>
        <v>0</v>
      </c>
      <c r="E53" s="2">
        <f>IF(A53=PROGRAMME!$B$5+PROGRAMME!$B$4*PROGRAMME!$B$6*PROGRAMME!$C$6,H52,0)</f>
        <v>0</v>
      </c>
      <c r="F53" s="2">
        <f t="shared" si="2"/>
        <v>0</v>
      </c>
      <c r="G53" s="2">
        <f>IF(A53=PROGRAMME!$B$5+PROGRAMME!$B$4*PROGRAMME!$B$6*PROGRAMME!$C$6,E53,0)</f>
        <v>0</v>
      </c>
      <c r="H53" s="2">
        <f t="shared" si="3"/>
        <v>0</v>
      </c>
    </row>
    <row r="54" spans="1:8" x14ac:dyDescent="0.25">
      <c r="A54" s="10">
        <f>+A53+PROGRAMME!$C$6</f>
        <v>48762.625</v>
      </c>
      <c r="B54" s="10" t="b">
        <f>AND(PROGRAMME!$C$7&gt;0,PROGRAMME!$C$7&gt;-$A$4+A54)</f>
        <v>0</v>
      </c>
      <c r="C54" s="10"/>
      <c r="D54" s="2">
        <f>+IF(H53&gt;0,(H53)*PROGRAMME!$B$3/PROGRAMME!$B$6,0)</f>
        <v>0</v>
      </c>
      <c r="E54" s="2">
        <f>IF(A54=PROGRAMME!$B$5+PROGRAMME!$B$4*PROGRAMME!$B$6*PROGRAMME!$C$6,H53,0)</f>
        <v>0</v>
      </c>
      <c r="F54" s="2">
        <f t="shared" si="2"/>
        <v>0</v>
      </c>
      <c r="G54" s="2">
        <f>IF(A54=PROGRAMME!$B$5+PROGRAMME!$B$4*PROGRAMME!$B$6*PROGRAMME!$C$6,E54,0)</f>
        <v>0</v>
      </c>
      <c r="H54" s="2">
        <f t="shared" si="3"/>
        <v>0</v>
      </c>
    </row>
    <row r="55" spans="1:8" x14ac:dyDescent="0.25">
      <c r="A55" s="10">
        <f>+A54+PROGRAMME!$C$6</f>
        <v>48853.9375</v>
      </c>
      <c r="B55" s="10" t="b">
        <f>AND(PROGRAMME!$C$7&gt;0,PROGRAMME!$C$7&gt;-$A$4+A55)</f>
        <v>0</v>
      </c>
      <c r="C55" s="10"/>
      <c r="D55" s="2">
        <f>+IF(H54&gt;0,(H54)*PROGRAMME!$B$3/PROGRAMME!$B$6,0)</f>
        <v>0</v>
      </c>
      <c r="E55" s="2">
        <f>IF(A55=PROGRAMME!$B$5+PROGRAMME!$B$4*PROGRAMME!$B$6*PROGRAMME!$C$6,H54,0)</f>
        <v>0</v>
      </c>
      <c r="F55" s="2">
        <f t="shared" si="2"/>
        <v>0</v>
      </c>
      <c r="G55" s="2">
        <f>IF(A55=PROGRAMME!$B$5+PROGRAMME!$B$4*PROGRAMME!$B$6*PROGRAMME!$C$6,E55,0)</f>
        <v>0</v>
      </c>
      <c r="H55" s="2">
        <f t="shared" si="3"/>
        <v>0</v>
      </c>
    </row>
    <row r="56" spans="1:8" x14ac:dyDescent="0.25">
      <c r="A56" s="10">
        <f>+A55+PROGRAMME!$C$6</f>
        <v>48945.25</v>
      </c>
      <c r="B56" s="10" t="b">
        <f>AND(PROGRAMME!$C$7&gt;0,PROGRAMME!$C$7&gt;-$A$4+A56)</f>
        <v>0</v>
      </c>
      <c r="C56" s="10"/>
      <c r="D56" s="2">
        <f>+IF(H55&gt;0,(H55)*PROGRAMME!$B$3/PROGRAMME!$B$6,0)</f>
        <v>0</v>
      </c>
      <c r="E56" s="2">
        <f>IF(A56=PROGRAMME!$B$5+PROGRAMME!$B$4*PROGRAMME!$B$6*PROGRAMME!$C$6,H55,0)</f>
        <v>0</v>
      </c>
      <c r="F56" s="2">
        <f t="shared" si="2"/>
        <v>0</v>
      </c>
      <c r="G56" s="2">
        <f>IF(A56=PROGRAMME!$B$5+PROGRAMME!$B$4*PROGRAMME!$B$6*PROGRAMME!$C$6,E56,0)</f>
        <v>0</v>
      </c>
      <c r="H56" s="2">
        <f t="shared" si="3"/>
        <v>0</v>
      </c>
    </row>
    <row r="57" spans="1:8" x14ac:dyDescent="0.25">
      <c r="A57" s="10">
        <f>+A56+PROGRAMME!$C$6</f>
        <v>49036.5625</v>
      </c>
      <c r="B57" s="10" t="b">
        <f>AND(PROGRAMME!$C$7&gt;0,PROGRAMME!$C$7&gt;-$A$4+A57)</f>
        <v>0</v>
      </c>
      <c r="C57" s="10"/>
      <c r="D57" s="2">
        <f>+IF(H56&gt;0,(H56)*PROGRAMME!$B$3/PROGRAMME!$B$6,0)</f>
        <v>0</v>
      </c>
      <c r="E57" s="2">
        <f>IF(A57=PROGRAMME!$B$5+PROGRAMME!$B$4*PROGRAMME!$B$6*PROGRAMME!$C$6,H56,0)</f>
        <v>0</v>
      </c>
      <c r="F57" s="2">
        <f t="shared" si="2"/>
        <v>0</v>
      </c>
      <c r="G57" s="2">
        <f>IF(A57=PROGRAMME!$B$5+PROGRAMME!$B$4*PROGRAMME!$B$6*PROGRAMME!$C$6,E57,0)</f>
        <v>0</v>
      </c>
      <c r="H57" s="2">
        <f t="shared" si="3"/>
        <v>0</v>
      </c>
    </row>
    <row r="58" spans="1:8" x14ac:dyDescent="0.25">
      <c r="A58" s="10">
        <f>+A57+PROGRAMME!$C$6</f>
        <v>49127.875</v>
      </c>
      <c r="B58" s="10" t="b">
        <f>AND(PROGRAMME!$C$7&gt;0,PROGRAMME!$C$7&gt;-$A$4+A58)</f>
        <v>0</v>
      </c>
      <c r="C58" s="10"/>
      <c r="D58" s="2">
        <f>+IF(H57&gt;0,(H57)*PROGRAMME!$B$3/PROGRAMME!$B$6,0)</f>
        <v>0</v>
      </c>
      <c r="E58" s="2">
        <f>IF(A58=PROGRAMME!$B$5+PROGRAMME!$B$4*PROGRAMME!$B$6*PROGRAMME!$C$6,H57,0)</f>
        <v>0</v>
      </c>
      <c r="F58" s="2">
        <f t="shared" si="2"/>
        <v>0</v>
      </c>
      <c r="G58" s="2">
        <f>IF(A58=PROGRAMME!$B$5+PROGRAMME!$B$4*PROGRAMME!$B$6*PROGRAMME!$C$6,E58,0)</f>
        <v>0</v>
      </c>
      <c r="H58" s="2">
        <f t="shared" si="3"/>
        <v>0</v>
      </c>
    </row>
    <row r="59" spans="1:8" x14ac:dyDescent="0.25">
      <c r="A59" s="10">
        <f>+A58+PROGRAMME!$C$6</f>
        <v>49219.1875</v>
      </c>
      <c r="B59" s="10" t="b">
        <f>AND(PROGRAMME!$C$7&gt;0,PROGRAMME!$C$7&gt;-$A$4+A59)</f>
        <v>0</v>
      </c>
      <c r="C59" s="10"/>
      <c r="D59" s="2">
        <f>+IF(H58&gt;0,(H58)*PROGRAMME!$B$3/PROGRAMME!$B$6,0)</f>
        <v>0</v>
      </c>
      <c r="E59" s="2">
        <f>IF(A59=PROGRAMME!$B$5+PROGRAMME!$B$4*PROGRAMME!$B$6*PROGRAMME!$C$6,H58,0)</f>
        <v>0</v>
      </c>
      <c r="F59" s="2">
        <f t="shared" si="2"/>
        <v>0</v>
      </c>
      <c r="G59" s="2">
        <f>IF(A59=PROGRAMME!$B$5+PROGRAMME!$B$4*PROGRAMME!$B$6*PROGRAMME!$C$6,E59,0)</f>
        <v>0</v>
      </c>
      <c r="H59" s="2">
        <f t="shared" si="3"/>
        <v>0</v>
      </c>
    </row>
    <row r="60" spans="1:8" x14ac:dyDescent="0.25">
      <c r="A60" s="10">
        <f>+A59+PROGRAMME!$C$6</f>
        <v>49310.5</v>
      </c>
      <c r="B60" s="10" t="b">
        <f>AND(PROGRAMME!$C$7&gt;0,PROGRAMME!$C$7&gt;-$A$4+A60)</f>
        <v>0</v>
      </c>
      <c r="C60" s="10"/>
      <c r="D60" s="2">
        <f>+IF(H59&gt;0,(H59)*PROGRAMME!$B$3/PROGRAMME!$B$6,0)</f>
        <v>0</v>
      </c>
      <c r="E60" s="2">
        <f>IF(A60=PROGRAMME!$B$5+PROGRAMME!$B$4*PROGRAMME!$B$6*PROGRAMME!$C$6,H59,0)</f>
        <v>0</v>
      </c>
      <c r="F60" s="2">
        <f t="shared" si="2"/>
        <v>0</v>
      </c>
      <c r="G60" s="2">
        <f>IF(A60=PROGRAMME!$B$5+PROGRAMME!$B$4*PROGRAMME!$B$6*PROGRAMME!$C$6,E60,0)</f>
        <v>0</v>
      </c>
      <c r="H60" s="2">
        <f t="shared" si="3"/>
        <v>0</v>
      </c>
    </row>
    <row r="61" spans="1:8" x14ac:dyDescent="0.25">
      <c r="A61" s="10">
        <f>+A60+PROGRAMME!$C$6</f>
        <v>49401.8125</v>
      </c>
      <c r="B61" s="10" t="b">
        <f>AND(PROGRAMME!$C$7&gt;0,PROGRAMME!$C$7&gt;-$A$4+A61)</f>
        <v>0</v>
      </c>
      <c r="C61" s="10"/>
      <c r="D61" s="2">
        <f>+IF(H60&gt;0,(H60)*PROGRAMME!$B$3/PROGRAMME!$B$6,0)</f>
        <v>0</v>
      </c>
      <c r="E61" s="2">
        <f>IF(A61=PROGRAMME!$B$5+PROGRAMME!$B$4*PROGRAMME!$B$6*PROGRAMME!$C$6,H60,0)</f>
        <v>0</v>
      </c>
      <c r="F61" s="2">
        <f t="shared" si="2"/>
        <v>0</v>
      </c>
      <c r="G61" s="2">
        <f>IF(A61=PROGRAMME!$B$5+PROGRAMME!$B$4*PROGRAMME!$B$6*PROGRAMME!$C$6,E61,0)</f>
        <v>0</v>
      </c>
      <c r="H61" s="2">
        <f t="shared" si="3"/>
        <v>0</v>
      </c>
    </row>
    <row r="62" spans="1:8" x14ac:dyDescent="0.25">
      <c r="A62" s="10">
        <f>+A61+PROGRAMME!$C$6</f>
        <v>49493.125</v>
      </c>
      <c r="B62" s="10" t="b">
        <f>AND(PROGRAMME!$C$7&gt;0,PROGRAMME!$C$7&gt;-$A$4+A62)</f>
        <v>0</v>
      </c>
      <c r="C62" s="10"/>
      <c r="D62" s="2">
        <f>+IF(H61&gt;0,(H61)*PROGRAMME!$B$3/PROGRAMME!$B$6,0)</f>
        <v>0</v>
      </c>
      <c r="E62" s="2">
        <f>IF(A62=PROGRAMME!$B$5+PROGRAMME!$B$4*PROGRAMME!$B$6*PROGRAMME!$C$6,H61,0)</f>
        <v>0</v>
      </c>
      <c r="F62" s="2">
        <f t="shared" si="2"/>
        <v>0</v>
      </c>
      <c r="G62" s="2">
        <f>IF(A62=PROGRAMME!$B$5+PROGRAMME!$B$4*PROGRAMME!$B$6*PROGRAMME!$C$6,E62,0)</f>
        <v>0</v>
      </c>
      <c r="H62" s="2">
        <f t="shared" si="3"/>
        <v>0</v>
      </c>
    </row>
    <row r="63" spans="1:8" x14ac:dyDescent="0.25">
      <c r="A63" s="10">
        <f>+A62+PROGRAMME!$C$6</f>
        <v>49584.4375</v>
      </c>
      <c r="B63" s="10" t="b">
        <f>AND(PROGRAMME!$C$7&gt;0,PROGRAMME!$C$7&gt;-$A$4+A63)</f>
        <v>0</v>
      </c>
      <c r="C63" s="10"/>
      <c r="D63" s="2">
        <f>+IF(H62&gt;0,(H62)*PROGRAMME!$B$3/PROGRAMME!$B$6,0)</f>
        <v>0</v>
      </c>
      <c r="E63" s="2">
        <f>IF(A63=PROGRAMME!$B$5+PROGRAMME!$B$4*PROGRAMME!$B$6*PROGRAMME!$C$6,H62,0)</f>
        <v>0</v>
      </c>
      <c r="F63" s="2">
        <f t="shared" si="2"/>
        <v>0</v>
      </c>
      <c r="G63" s="2">
        <f>IF(A63=PROGRAMME!$B$5+PROGRAMME!$B$4*PROGRAMME!$B$6*PROGRAMME!$C$6,E63,0)</f>
        <v>0</v>
      </c>
      <c r="H63" s="2">
        <f t="shared" si="3"/>
        <v>0</v>
      </c>
    </row>
    <row r="64" spans="1:8" x14ac:dyDescent="0.25">
      <c r="A64" s="10">
        <f>+A63+PROGRAMME!$C$6</f>
        <v>49675.75</v>
      </c>
      <c r="B64" s="10" t="b">
        <f>AND(PROGRAMME!$C$7&gt;0,PROGRAMME!$C$7&gt;-$A$4+A64)</f>
        <v>0</v>
      </c>
      <c r="C64" s="10"/>
      <c r="D64" s="2">
        <f>+IF(H63&gt;0,(H63)*PROGRAMME!$B$3/PROGRAMME!$B$6,0)</f>
        <v>0</v>
      </c>
      <c r="E64" s="2">
        <f>IF(A64=PROGRAMME!$B$5+PROGRAMME!$B$4*PROGRAMME!$B$6*PROGRAMME!$C$6,H63,0)</f>
        <v>0</v>
      </c>
      <c r="F64" s="2">
        <f t="shared" si="2"/>
        <v>0</v>
      </c>
      <c r="G64" s="2">
        <f>IF(A64=PROGRAMME!$B$5+PROGRAMME!$B$4*PROGRAMME!$B$6*PROGRAMME!$C$6,E64,0)</f>
        <v>0</v>
      </c>
      <c r="H64" s="2">
        <f t="shared" si="3"/>
        <v>0</v>
      </c>
    </row>
    <row r="65" spans="1:8" x14ac:dyDescent="0.25">
      <c r="A65" s="10">
        <f>+A64+PROGRAMME!$C$6</f>
        <v>49767.0625</v>
      </c>
      <c r="B65" s="10" t="b">
        <f>AND(PROGRAMME!$C$7&gt;0,PROGRAMME!$C$7&gt;-$A$4+A65)</f>
        <v>0</v>
      </c>
      <c r="C65" s="10"/>
      <c r="D65" s="2">
        <f>+IF(H64&gt;0,(H64)*PROGRAMME!$B$3/PROGRAMME!$B$6,0)</f>
        <v>0</v>
      </c>
      <c r="E65" s="2">
        <f>IF(A65=PROGRAMME!$B$5+PROGRAMME!$B$4*PROGRAMME!$B$6*PROGRAMME!$C$6,H64,0)</f>
        <v>0</v>
      </c>
      <c r="F65" s="2">
        <f t="shared" si="2"/>
        <v>0</v>
      </c>
      <c r="G65" s="2">
        <f>IF(A65=PROGRAMME!$B$5+PROGRAMME!$B$4*PROGRAMME!$B$6*PROGRAMME!$C$6,E65,0)</f>
        <v>0</v>
      </c>
      <c r="H65" s="2">
        <f t="shared" si="3"/>
        <v>0</v>
      </c>
    </row>
    <row r="66" spans="1:8" x14ac:dyDescent="0.25">
      <c r="A66" s="10">
        <f>+A65+PROGRAMME!$C$6</f>
        <v>49858.375</v>
      </c>
      <c r="B66" s="10" t="b">
        <f>AND(PROGRAMME!$C$7&gt;0,PROGRAMME!$C$7&gt;-$A$4+A66)</f>
        <v>0</v>
      </c>
      <c r="C66" s="10"/>
      <c r="D66" s="2">
        <f>+IF(H65&gt;0,(H65)*PROGRAMME!$B$3/PROGRAMME!$B$6,0)</f>
        <v>0</v>
      </c>
      <c r="E66" s="2">
        <f>IF(A66=PROGRAMME!$B$5+PROGRAMME!$B$4*PROGRAMME!$B$6*PROGRAMME!$C$6,H65,0)</f>
        <v>0</v>
      </c>
      <c r="F66" s="2">
        <f t="shared" si="2"/>
        <v>0</v>
      </c>
      <c r="G66" s="2">
        <f>IF(A66=PROGRAMME!$B$5+PROGRAMME!$B$4*PROGRAMME!$B$6*PROGRAMME!$C$6,E66,0)</f>
        <v>0</v>
      </c>
      <c r="H66" s="2">
        <f t="shared" si="3"/>
        <v>0</v>
      </c>
    </row>
    <row r="67" spans="1:8" x14ac:dyDescent="0.25">
      <c r="A67" s="10">
        <f>+A66+PROGRAMME!$C$6</f>
        <v>49949.6875</v>
      </c>
      <c r="B67" s="10" t="b">
        <f>AND(PROGRAMME!$C$7&gt;0,PROGRAMME!$C$7&gt;-$A$4+A67)</f>
        <v>0</v>
      </c>
      <c r="C67" s="10"/>
      <c r="D67" s="2">
        <f>+IF(H66&gt;0,(H66)*PROGRAMME!$B$3/PROGRAMME!$B$6,0)</f>
        <v>0</v>
      </c>
      <c r="E67" s="2">
        <f>IF(A67=PROGRAMME!$B$5+PROGRAMME!$B$4*PROGRAMME!$B$6*PROGRAMME!$C$6,H66,0)</f>
        <v>0</v>
      </c>
      <c r="F67" s="2">
        <f t="shared" si="2"/>
        <v>0</v>
      </c>
      <c r="G67" s="2">
        <f>IF(A67=PROGRAMME!$B$5+PROGRAMME!$B$4*PROGRAMME!$B$6*PROGRAMME!$C$6,E67,0)</f>
        <v>0</v>
      </c>
      <c r="H67" s="2">
        <f t="shared" si="3"/>
        <v>0</v>
      </c>
    </row>
    <row r="68" spans="1:8" x14ac:dyDescent="0.25">
      <c r="A68" s="10">
        <f>+A67+PROGRAMME!$C$6</f>
        <v>50041</v>
      </c>
      <c r="B68" s="10" t="b">
        <f>AND(PROGRAMME!$C$7&gt;0,PROGRAMME!$C$7&gt;-$A$4+A68)</f>
        <v>0</v>
      </c>
      <c r="C68" s="10"/>
      <c r="D68" s="2">
        <f>+IF(H67&gt;0,(H67)*PROGRAMME!$B$3/PROGRAMME!$B$6,0)</f>
        <v>0</v>
      </c>
      <c r="E68" s="2">
        <f>IF(A68=PROGRAMME!$B$5+PROGRAMME!$B$4*PROGRAMME!$B$6*PROGRAMME!$C$6,H67,0)</f>
        <v>0</v>
      </c>
      <c r="F68" s="2">
        <f t="shared" si="2"/>
        <v>0</v>
      </c>
      <c r="G68" s="2">
        <f>IF(A68=PROGRAMME!$B$5+PROGRAMME!$B$4*PROGRAMME!$B$6*PROGRAMME!$C$6,E68,0)</f>
        <v>0</v>
      </c>
      <c r="H68" s="2">
        <f t="shared" si="3"/>
        <v>0</v>
      </c>
    </row>
    <row r="69" spans="1:8" x14ac:dyDescent="0.25">
      <c r="A69" s="10">
        <f>+A68+PROGRAMME!$C$6</f>
        <v>50132.3125</v>
      </c>
      <c r="B69" s="10" t="b">
        <f>AND(PROGRAMME!$C$7&gt;0,PROGRAMME!$C$7&gt;-$A$4+A69)</f>
        <v>0</v>
      </c>
      <c r="C69" s="10"/>
      <c r="D69" s="2">
        <f>+IF(H68&gt;0,(H68)*PROGRAMME!$B$3/PROGRAMME!$B$6,0)</f>
        <v>0</v>
      </c>
      <c r="E69" s="2">
        <f>IF(A69=PROGRAMME!$B$5+PROGRAMME!$B$4*PROGRAMME!$B$6*PROGRAMME!$C$6,H68,0)</f>
        <v>0</v>
      </c>
      <c r="F69" s="2">
        <f t="shared" ref="F69:F100" si="4">IF(B69,0,+D69+E69)</f>
        <v>0</v>
      </c>
      <c r="G69" s="2">
        <f>IF(A69=PROGRAMME!$B$5+PROGRAMME!$B$4*PROGRAMME!$B$6*PROGRAMME!$C$6,E69,0)</f>
        <v>0</v>
      </c>
      <c r="H69" s="2">
        <f t="shared" ref="H69:H100" si="5">+H68+D69-F69</f>
        <v>0</v>
      </c>
    </row>
    <row r="70" spans="1:8" x14ac:dyDescent="0.25">
      <c r="A70" s="10">
        <f>+A69+PROGRAMME!$C$6</f>
        <v>50223.625</v>
      </c>
      <c r="B70" s="10" t="b">
        <f>AND(PROGRAMME!$C$7&gt;0,PROGRAMME!$C$7&gt;-$A$4+A70)</f>
        <v>0</v>
      </c>
      <c r="C70" s="10"/>
      <c r="D70" s="2">
        <f>+IF(H69&gt;0,(H69)*PROGRAMME!$B$3/PROGRAMME!$B$6,0)</f>
        <v>0</v>
      </c>
      <c r="E70" s="2">
        <f>IF(A70=PROGRAMME!$B$5+PROGRAMME!$B$4*PROGRAMME!$B$6*PROGRAMME!$C$6,H69,0)</f>
        <v>0</v>
      </c>
      <c r="F70" s="2">
        <f t="shared" si="4"/>
        <v>0</v>
      </c>
      <c r="G70" s="2">
        <f>IF(A70=PROGRAMME!$B$5+PROGRAMME!$B$4*PROGRAMME!$B$6*PROGRAMME!$C$6,E70,0)</f>
        <v>0</v>
      </c>
      <c r="H70" s="2">
        <f t="shared" si="5"/>
        <v>0</v>
      </c>
    </row>
    <row r="71" spans="1:8" x14ac:dyDescent="0.25">
      <c r="A71" s="10">
        <f>+A70+PROGRAMME!$C$6</f>
        <v>50314.9375</v>
      </c>
      <c r="B71" s="10" t="b">
        <f>AND(PROGRAMME!$C$7&gt;0,PROGRAMME!$C$7&gt;-$A$4+A71)</f>
        <v>0</v>
      </c>
      <c r="C71" s="10"/>
      <c r="D71" s="2">
        <f>+IF(H70&gt;0,(H70)*PROGRAMME!$B$3/PROGRAMME!$B$6,0)</f>
        <v>0</v>
      </c>
      <c r="E71" s="2">
        <f>IF(A71=PROGRAMME!$B$5+PROGRAMME!$B$4*PROGRAMME!$B$6*PROGRAMME!$C$6,H70,0)</f>
        <v>0</v>
      </c>
      <c r="F71" s="2">
        <f t="shared" si="4"/>
        <v>0</v>
      </c>
      <c r="G71" s="2">
        <f>IF(A71=PROGRAMME!$B$5+PROGRAMME!$B$4*PROGRAMME!$B$6*PROGRAMME!$C$6,E71,0)</f>
        <v>0</v>
      </c>
      <c r="H71" s="2">
        <f t="shared" si="5"/>
        <v>0</v>
      </c>
    </row>
    <row r="72" spans="1:8" x14ac:dyDescent="0.25">
      <c r="A72" s="10">
        <f>+A71+PROGRAMME!$C$6</f>
        <v>50406.25</v>
      </c>
      <c r="B72" s="10" t="b">
        <f>AND(PROGRAMME!$C$7&gt;0,PROGRAMME!$C$7&gt;-$A$4+A72)</f>
        <v>0</v>
      </c>
      <c r="C72" s="10"/>
      <c r="D72" s="2">
        <f>+IF(H71&gt;0,(H71)*PROGRAMME!$B$3/PROGRAMME!$B$6,0)</f>
        <v>0</v>
      </c>
      <c r="E72" s="2">
        <f>IF(A72=PROGRAMME!$B$5+PROGRAMME!$B$4*PROGRAMME!$B$6*PROGRAMME!$C$6,H71,0)</f>
        <v>0</v>
      </c>
      <c r="F72" s="2">
        <f t="shared" si="4"/>
        <v>0</v>
      </c>
      <c r="G72" s="2">
        <f>IF(A72=PROGRAMME!$B$5+PROGRAMME!$B$4*PROGRAMME!$B$6*PROGRAMME!$C$6,E72,0)</f>
        <v>0</v>
      </c>
      <c r="H72" s="2">
        <f t="shared" si="5"/>
        <v>0</v>
      </c>
    </row>
    <row r="73" spans="1:8" x14ac:dyDescent="0.25">
      <c r="A73" s="10">
        <f>+A72+PROGRAMME!$C$6</f>
        <v>50497.5625</v>
      </c>
      <c r="B73" s="10" t="b">
        <f>AND(PROGRAMME!$C$7&gt;0,PROGRAMME!$C$7&gt;-$A$4+A73)</f>
        <v>0</v>
      </c>
      <c r="C73" s="10"/>
      <c r="D73" s="2">
        <f>+IF(H72&gt;0,(H72)*PROGRAMME!$B$3/PROGRAMME!$B$6,0)</f>
        <v>0</v>
      </c>
      <c r="E73" s="2">
        <f>IF(A73=PROGRAMME!$B$5+PROGRAMME!$B$4*PROGRAMME!$B$6*PROGRAMME!$C$6,H72,0)</f>
        <v>0</v>
      </c>
      <c r="F73" s="2">
        <f t="shared" si="4"/>
        <v>0</v>
      </c>
      <c r="G73" s="2">
        <f>IF(A73=PROGRAMME!$B$5+PROGRAMME!$B$4*PROGRAMME!$B$6*PROGRAMME!$C$6,E73,0)</f>
        <v>0</v>
      </c>
      <c r="H73" s="2">
        <f t="shared" si="5"/>
        <v>0</v>
      </c>
    </row>
    <row r="74" spans="1:8" x14ac:dyDescent="0.25">
      <c r="A74" s="10">
        <f>+A73+PROGRAMME!$C$6</f>
        <v>50588.875</v>
      </c>
      <c r="B74" s="10" t="b">
        <f>AND(PROGRAMME!$C$7&gt;0,PROGRAMME!$C$7&gt;-$A$4+A74)</f>
        <v>0</v>
      </c>
      <c r="C74" s="10"/>
      <c r="D74" s="2">
        <f>+IF(H73&gt;0,(H73)*PROGRAMME!$B$3/PROGRAMME!$B$6,0)</f>
        <v>0</v>
      </c>
      <c r="E74" s="2">
        <f>IF(A74=PROGRAMME!$B$5+PROGRAMME!$B$4*PROGRAMME!$B$6*PROGRAMME!$C$6,H73,0)</f>
        <v>0</v>
      </c>
      <c r="F74" s="2">
        <f t="shared" si="4"/>
        <v>0</v>
      </c>
      <c r="G74" s="2">
        <f>IF(A74=PROGRAMME!$B$5+PROGRAMME!$B$4*PROGRAMME!$B$6*PROGRAMME!$C$6,E74,0)</f>
        <v>0</v>
      </c>
      <c r="H74" s="2">
        <f t="shared" si="5"/>
        <v>0</v>
      </c>
    </row>
    <row r="75" spans="1:8" x14ac:dyDescent="0.25">
      <c r="A75" s="10">
        <f>+A74+PROGRAMME!$C$6</f>
        <v>50680.1875</v>
      </c>
      <c r="B75" s="10" t="b">
        <f>AND(PROGRAMME!$C$7&gt;0,PROGRAMME!$C$7&gt;-$A$4+A75)</f>
        <v>0</v>
      </c>
      <c r="C75" s="10"/>
      <c r="D75" s="2">
        <f>+IF(H74&gt;0,(H74)*PROGRAMME!$B$3/PROGRAMME!$B$6,0)</f>
        <v>0</v>
      </c>
      <c r="E75" s="2">
        <f>IF(A75=PROGRAMME!$B$5+PROGRAMME!$B$4*PROGRAMME!$B$6*PROGRAMME!$C$6,H74,0)</f>
        <v>0</v>
      </c>
      <c r="F75" s="2">
        <f t="shared" si="4"/>
        <v>0</v>
      </c>
      <c r="G75" s="2">
        <f>IF(A75=PROGRAMME!$B$5+PROGRAMME!$B$4*PROGRAMME!$B$6*PROGRAMME!$C$6,E75,0)</f>
        <v>0</v>
      </c>
      <c r="H75" s="2">
        <f t="shared" si="5"/>
        <v>0</v>
      </c>
    </row>
    <row r="76" spans="1:8" x14ac:dyDescent="0.25">
      <c r="A76" s="10">
        <f>+A75+PROGRAMME!$C$6</f>
        <v>50771.5</v>
      </c>
      <c r="B76" s="10" t="b">
        <f>AND(PROGRAMME!$C$7&gt;0,PROGRAMME!$C$7&gt;-$A$4+A76)</f>
        <v>0</v>
      </c>
      <c r="C76" s="10"/>
      <c r="D76" s="2">
        <f>+IF(H75&gt;0,(H75)*PROGRAMME!$B$3/PROGRAMME!$B$6,0)</f>
        <v>0</v>
      </c>
      <c r="E76" s="2">
        <f>IF(A76=PROGRAMME!$B$5+PROGRAMME!$B$4*PROGRAMME!$B$6*PROGRAMME!$C$6,H75,0)</f>
        <v>0</v>
      </c>
      <c r="F76" s="2">
        <f t="shared" si="4"/>
        <v>0</v>
      </c>
      <c r="G76" s="2">
        <f>IF(A76=PROGRAMME!$B$5+PROGRAMME!$B$4*PROGRAMME!$B$6*PROGRAMME!$C$6,E76,0)</f>
        <v>0</v>
      </c>
      <c r="H76" s="2">
        <f t="shared" si="5"/>
        <v>0</v>
      </c>
    </row>
    <row r="77" spans="1:8" x14ac:dyDescent="0.25">
      <c r="A77" s="10">
        <f>+A76+PROGRAMME!$C$6</f>
        <v>50862.8125</v>
      </c>
      <c r="B77" s="10" t="b">
        <f>AND(PROGRAMME!$C$7&gt;0,PROGRAMME!$C$7&gt;-$A$4+A77)</f>
        <v>0</v>
      </c>
      <c r="C77" s="10"/>
      <c r="D77" s="2">
        <f>+IF(H76&gt;0,(H76)*PROGRAMME!$B$3/PROGRAMME!$B$6,0)</f>
        <v>0</v>
      </c>
      <c r="E77" s="2">
        <f>IF(A77=PROGRAMME!$B$5+PROGRAMME!$B$4*PROGRAMME!$B$6*PROGRAMME!$C$6,H76,0)</f>
        <v>0</v>
      </c>
      <c r="F77" s="2">
        <f t="shared" si="4"/>
        <v>0</v>
      </c>
      <c r="G77" s="2">
        <f>IF(A77=PROGRAMME!$B$5+PROGRAMME!$B$4*PROGRAMME!$B$6*PROGRAMME!$C$6,E77,0)</f>
        <v>0</v>
      </c>
      <c r="H77" s="2">
        <f t="shared" si="5"/>
        <v>0</v>
      </c>
    </row>
    <row r="78" spans="1:8" x14ac:dyDescent="0.25">
      <c r="A78" s="10">
        <f>+A77+PROGRAMME!$C$6</f>
        <v>50954.125</v>
      </c>
      <c r="B78" s="10" t="b">
        <f>AND(PROGRAMME!$C$7&gt;0,PROGRAMME!$C$7&gt;-$A$4+A78)</f>
        <v>0</v>
      </c>
      <c r="C78" s="10"/>
      <c r="D78" s="2">
        <f>+IF(H77&gt;0,(H77)*PROGRAMME!$B$3/PROGRAMME!$B$6,0)</f>
        <v>0</v>
      </c>
      <c r="E78" s="2">
        <f>IF(A78=PROGRAMME!$B$5+PROGRAMME!$B$4*PROGRAMME!$B$6*PROGRAMME!$C$6,H77,0)</f>
        <v>0</v>
      </c>
      <c r="F78" s="2">
        <f t="shared" si="4"/>
        <v>0</v>
      </c>
      <c r="G78" s="2">
        <f>IF(A78=PROGRAMME!$B$5+PROGRAMME!$B$4*PROGRAMME!$B$6*PROGRAMME!$C$6,E78,0)</f>
        <v>0</v>
      </c>
      <c r="H78" s="2">
        <f t="shared" si="5"/>
        <v>0</v>
      </c>
    </row>
    <row r="79" spans="1:8" x14ac:dyDescent="0.25">
      <c r="A79" s="10">
        <f>+A78+PROGRAMME!$C$6</f>
        <v>51045.4375</v>
      </c>
      <c r="B79" s="10" t="b">
        <f>AND(PROGRAMME!$C$7&gt;0,PROGRAMME!$C$7&gt;-$A$4+A79)</f>
        <v>0</v>
      </c>
      <c r="C79" s="10"/>
      <c r="D79" s="2">
        <f>+IF(H78&gt;0,(H78)*PROGRAMME!$B$3/PROGRAMME!$B$6,0)</f>
        <v>0</v>
      </c>
      <c r="E79" s="2">
        <f>IF(A79=PROGRAMME!$B$5+PROGRAMME!$B$4*PROGRAMME!$B$6*PROGRAMME!$C$6,H78,0)</f>
        <v>0</v>
      </c>
      <c r="F79" s="2">
        <f t="shared" si="4"/>
        <v>0</v>
      </c>
      <c r="G79" s="2">
        <f>IF(A79=PROGRAMME!$B$5+PROGRAMME!$B$4*PROGRAMME!$B$6*PROGRAMME!$C$6,E79,0)</f>
        <v>0</v>
      </c>
      <c r="H79" s="2">
        <f t="shared" si="5"/>
        <v>0</v>
      </c>
    </row>
    <row r="80" spans="1:8" x14ac:dyDescent="0.25">
      <c r="A80" s="10">
        <f>+A79+PROGRAMME!$C$6</f>
        <v>51136.75</v>
      </c>
      <c r="B80" s="10" t="b">
        <f>AND(PROGRAMME!$C$7&gt;0,PROGRAMME!$C$7&gt;-$A$4+A80)</f>
        <v>0</v>
      </c>
      <c r="C80" s="10"/>
      <c r="D80" s="2">
        <f>+IF(H79&gt;0,(H79)*PROGRAMME!$B$3/PROGRAMME!$B$6,0)</f>
        <v>0</v>
      </c>
      <c r="E80" s="2">
        <f>IF(A80=PROGRAMME!$B$5+PROGRAMME!$B$4*PROGRAMME!$B$6*PROGRAMME!$C$6,H79,0)</f>
        <v>0</v>
      </c>
      <c r="F80" s="2">
        <f t="shared" si="4"/>
        <v>0</v>
      </c>
      <c r="G80" s="2">
        <f>IF(A80=PROGRAMME!$B$5+PROGRAMME!$B$4*PROGRAMME!$B$6*PROGRAMME!$C$6,E80,0)</f>
        <v>0</v>
      </c>
      <c r="H80" s="2">
        <f t="shared" si="5"/>
        <v>0</v>
      </c>
    </row>
    <row r="81" spans="1:8" x14ac:dyDescent="0.25">
      <c r="A81" s="10">
        <f>+A80+PROGRAMME!$C$6</f>
        <v>51228.0625</v>
      </c>
      <c r="B81" s="10" t="b">
        <f>AND(PROGRAMME!$C$7&gt;0,PROGRAMME!$C$7&gt;-$A$4+A81)</f>
        <v>0</v>
      </c>
      <c r="C81" s="10"/>
      <c r="D81" s="2">
        <f>+IF(H80&gt;0,(H80)*PROGRAMME!$B$3/PROGRAMME!$B$6,0)</f>
        <v>0</v>
      </c>
      <c r="E81" s="2">
        <f>IF(A81=PROGRAMME!$B$5+PROGRAMME!$B$4*PROGRAMME!$B$6*PROGRAMME!$C$6,H80,0)</f>
        <v>0</v>
      </c>
      <c r="F81" s="2">
        <f t="shared" si="4"/>
        <v>0</v>
      </c>
      <c r="G81" s="2">
        <f>IF(A81=PROGRAMME!$B$5+PROGRAMME!$B$4*PROGRAMME!$B$6*PROGRAMME!$C$6,E81,0)</f>
        <v>0</v>
      </c>
      <c r="H81" s="2">
        <f t="shared" si="5"/>
        <v>0</v>
      </c>
    </row>
    <row r="82" spans="1:8" x14ac:dyDescent="0.25">
      <c r="A82" s="10">
        <f>+A81+PROGRAMME!$C$6</f>
        <v>51319.375</v>
      </c>
      <c r="B82" s="10" t="b">
        <f>AND(PROGRAMME!$C$7&gt;0,PROGRAMME!$C$7&gt;-$A$4+A82)</f>
        <v>0</v>
      </c>
      <c r="C82" s="10"/>
      <c r="D82" s="2">
        <f>+IF(H81&gt;0,(H81)*PROGRAMME!$B$3/PROGRAMME!$B$6,0)</f>
        <v>0</v>
      </c>
      <c r="E82" s="2">
        <f>IF(A82=PROGRAMME!$B$5+PROGRAMME!$B$4*PROGRAMME!$B$6*PROGRAMME!$C$6,H81,0)</f>
        <v>0</v>
      </c>
      <c r="F82" s="2">
        <f t="shared" si="4"/>
        <v>0</v>
      </c>
      <c r="G82" s="2">
        <f>IF(A82=PROGRAMME!$B$5+PROGRAMME!$B$4*PROGRAMME!$B$6*PROGRAMME!$C$6,E82,0)</f>
        <v>0</v>
      </c>
      <c r="H82" s="2">
        <f t="shared" si="5"/>
        <v>0</v>
      </c>
    </row>
    <row r="83" spans="1:8" x14ac:dyDescent="0.25">
      <c r="A83" s="10">
        <f>+A82+PROGRAMME!$C$6</f>
        <v>51410.6875</v>
      </c>
      <c r="B83" s="10" t="b">
        <f>AND(PROGRAMME!$C$7&gt;0,PROGRAMME!$C$7&gt;-$A$4+A83)</f>
        <v>0</v>
      </c>
      <c r="C83" s="10"/>
      <c r="D83" s="2">
        <f>+IF(H82&gt;0,(H82)*PROGRAMME!$B$3/PROGRAMME!$B$6,0)</f>
        <v>0</v>
      </c>
      <c r="E83" s="2">
        <f>IF(A83=PROGRAMME!$B$5+PROGRAMME!$B$4*PROGRAMME!$B$6*PROGRAMME!$C$6,H82,0)</f>
        <v>0</v>
      </c>
      <c r="F83" s="2">
        <f t="shared" si="4"/>
        <v>0</v>
      </c>
      <c r="G83" s="2">
        <f>IF(A83=PROGRAMME!$B$5+PROGRAMME!$B$4*PROGRAMME!$B$6*PROGRAMME!$C$6,E83,0)</f>
        <v>0</v>
      </c>
      <c r="H83" s="2">
        <f t="shared" si="5"/>
        <v>0</v>
      </c>
    </row>
    <row r="84" spans="1:8" x14ac:dyDescent="0.25">
      <c r="A84" s="10">
        <f>+A83+PROGRAMME!$C$6</f>
        <v>51502</v>
      </c>
      <c r="B84" s="10" t="b">
        <f>AND(PROGRAMME!$C$7&gt;0,PROGRAMME!$C$7&gt;-$A$4+A84)</f>
        <v>0</v>
      </c>
      <c r="C84" s="10"/>
      <c r="D84" s="2">
        <f>+IF(H83&gt;0,(H83)*PROGRAMME!$B$3/PROGRAMME!$B$6,0)</f>
        <v>0</v>
      </c>
      <c r="E84" s="2">
        <f>IF(A84=PROGRAMME!$B$5+PROGRAMME!$B$4*PROGRAMME!$B$6*PROGRAMME!$C$6,H83,0)</f>
        <v>0</v>
      </c>
      <c r="F84" s="2">
        <f t="shared" si="4"/>
        <v>0</v>
      </c>
      <c r="G84" s="2">
        <f>IF(A84=PROGRAMME!$B$5+PROGRAMME!$B$4*PROGRAMME!$B$6*PROGRAMME!$C$6,E84,0)</f>
        <v>0</v>
      </c>
      <c r="H84" s="2">
        <f t="shared" si="5"/>
        <v>0</v>
      </c>
    </row>
    <row r="85" spans="1:8" x14ac:dyDescent="0.25">
      <c r="A85" s="10">
        <f>+A84+PROGRAMME!$C$6</f>
        <v>51593.3125</v>
      </c>
      <c r="B85" s="10" t="b">
        <f>AND(PROGRAMME!$C$7&gt;0,PROGRAMME!$C$7&gt;-$A$4+A85)</f>
        <v>0</v>
      </c>
      <c r="C85" s="10"/>
      <c r="D85" s="2">
        <f>+IF(H84&gt;0,(H84)*PROGRAMME!$B$3/PROGRAMME!$B$6,0)</f>
        <v>0</v>
      </c>
      <c r="E85" s="2">
        <f>IF(A85=PROGRAMME!$B$5+PROGRAMME!$B$4*PROGRAMME!$B$6*PROGRAMME!$C$6,H84,0)</f>
        <v>0</v>
      </c>
      <c r="F85" s="2">
        <f t="shared" si="4"/>
        <v>0</v>
      </c>
      <c r="G85" s="2">
        <f>IF(A85=PROGRAMME!$B$5+PROGRAMME!$B$4*PROGRAMME!$B$6*PROGRAMME!$C$6,E85,0)</f>
        <v>0</v>
      </c>
      <c r="H85" s="2">
        <f t="shared" si="5"/>
        <v>0</v>
      </c>
    </row>
    <row r="86" spans="1:8" x14ac:dyDescent="0.25">
      <c r="A86" s="10">
        <f>+A85+PROGRAMME!$C$6</f>
        <v>51684.625</v>
      </c>
      <c r="B86" s="10" t="b">
        <f>AND(PROGRAMME!$C$7&gt;0,PROGRAMME!$C$7&gt;-$A$4+A86)</f>
        <v>0</v>
      </c>
      <c r="C86" s="10"/>
      <c r="D86" s="2">
        <f>+IF(H85&gt;0,(H85)*PROGRAMME!$B$3/PROGRAMME!$B$6,0)</f>
        <v>0</v>
      </c>
      <c r="E86" s="2">
        <f>IF(A86=PROGRAMME!$B$5+PROGRAMME!$B$4*PROGRAMME!$B$6*PROGRAMME!$C$6,H85,0)</f>
        <v>0</v>
      </c>
      <c r="F86" s="2">
        <f t="shared" si="4"/>
        <v>0</v>
      </c>
      <c r="G86" s="2">
        <f>IF(A86=PROGRAMME!$B$5+PROGRAMME!$B$4*PROGRAMME!$B$6*PROGRAMME!$C$6,E86,0)</f>
        <v>0</v>
      </c>
      <c r="H86" s="2">
        <f t="shared" si="5"/>
        <v>0</v>
      </c>
    </row>
    <row r="87" spans="1:8" x14ac:dyDescent="0.25">
      <c r="A87" s="10">
        <f>+A86+PROGRAMME!$C$6</f>
        <v>51775.9375</v>
      </c>
      <c r="B87" s="10" t="b">
        <f>AND(PROGRAMME!$C$7&gt;0,PROGRAMME!$C$7&gt;-$A$4+A87)</f>
        <v>0</v>
      </c>
      <c r="C87" s="10"/>
      <c r="D87" s="2">
        <f>+IF(H86&gt;0,(H86)*PROGRAMME!$B$3/PROGRAMME!$B$6,0)</f>
        <v>0</v>
      </c>
      <c r="E87" s="2">
        <f>IF(A87=PROGRAMME!$B$5+PROGRAMME!$B$4*PROGRAMME!$B$6*PROGRAMME!$C$6,H86,0)</f>
        <v>0</v>
      </c>
      <c r="F87" s="2">
        <f t="shared" si="4"/>
        <v>0</v>
      </c>
      <c r="G87" s="2">
        <f>IF(A87=PROGRAMME!$B$5+PROGRAMME!$B$4*PROGRAMME!$B$6*PROGRAMME!$C$6,E87,0)</f>
        <v>0</v>
      </c>
      <c r="H87" s="2">
        <f t="shared" si="5"/>
        <v>0</v>
      </c>
    </row>
    <row r="88" spans="1:8" x14ac:dyDescent="0.25">
      <c r="A88" s="10">
        <f>+A87+PROGRAMME!$C$6</f>
        <v>51867.25</v>
      </c>
      <c r="B88" s="10" t="b">
        <f>AND(PROGRAMME!$C$7&gt;0,PROGRAMME!$C$7&gt;-$A$4+A88)</f>
        <v>0</v>
      </c>
      <c r="C88" s="10"/>
      <c r="D88" s="2">
        <f>+IF(H87&gt;0,(H87)*PROGRAMME!$B$3/PROGRAMME!$B$6,0)</f>
        <v>0</v>
      </c>
      <c r="E88" s="2">
        <f>IF(A88=PROGRAMME!$B$5+PROGRAMME!$B$4*PROGRAMME!$B$6*PROGRAMME!$C$6,H87,0)</f>
        <v>0</v>
      </c>
      <c r="F88" s="2">
        <f t="shared" si="4"/>
        <v>0</v>
      </c>
      <c r="G88" s="2">
        <f>IF(A88=PROGRAMME!$B$5+PROGRAMME!$B$4*PROGRAMME!$B$6*PROGRAMME!$C$6,E88,0)</f>
        <v>0</v>
      </c>
      <c r="H88" s="2">
        <f t="shared" si="5"/>
        <v>0</v>
      </c>
    </row>
    <row r="89" spans="1:8" x14ac:dyDescent="0.25">
      <c r="A89" s="10">
        <f>+A88+PROGRAMME!$C$6</f>
        <v>51958.5625</v>
      </c>
      <c r="B89" s="10" t="b">
        <f>AND(PROGRAMME!$C$7&gt;0,PROGRAMME!$C$7&gt;-$A$4+A89)</f>
        <v>0</v>
      </c>
      <c r="C89" s="10"/>
      <c r="D89" s="2">
        <f>+IF(H88&gt;0,(H88)*PROGRAMME!$B$3/PROGRAMME!$B$6,0)</f>
        <v>0</v>
      </c>
      <c r="E89" s="2">
        <f>IF(A89=PROGRAMME!$B$5+PROGRAMME!$B$4*PROGRAMME!$B$6*PROGRAMME!$C$6,H88,0)</f>
        <v>0</v>
      </c>
      <c r="F89" s="2">
        <f t="shared" si="4"/>
        <v>0</v>
      </c>
      <c r="G89" s="2">
        <f>IF(A89=PROGRAMME!$B$5+PROGRAMME!$B$4*PROGRAMME!$B$6*PROGRAMME!$C$6,E89,0)</f>
        <v>0</v>
      </c>
      <c r="H89" s="2">
        <f t="shared" si="5"/>
        <v>0</v>
      </c>
    </row>
    <row r="90" spans="1:8" x14ac:dyDescent="0.25">
      <c r="A90" s="10">
        <f>+A89+PROGRAMME!$C$6</f>
        <v>52049.875</v>
      </c>
      <c r="B90" s="10" t="b">
        <f>AND(PROGRAMME!$C$7&gt;0,PROGRAMME!$C$7&gt;-$A$4+A90)</f>
        <v>0</v>
      </c>
      <c r="C90" s="10"/>
      <c r="D90" s="2">
        <f>+IF(H89&gt;0,(H89)*PROGRAMME!$B$3/PROGRAMME!$B$6,0)</f>
        <v>0</v>
      </c>
      <c r="E90" s="2">
        <f>IF(A90=PROGRAMME!$B$5+PROGRAMME!$B$4*PROGRAMME!$B$6*PROGRAMME!$C$6,H89,0)</f>
        <v>0</v>
      </c>
      <c r="F90" s="2">
        <f t="shared" si="4"/>
        <v>0</v>
      </c>
      <c r="G90" s="2">
        <f>IF(A90=PROGRAMME!$B$5+PROGRAMME!$B$4*PROGRAMME!$B$6*PROGRAMME!$C$6,E90,0)</f>
        <v>0</v>
      </c>
      <c r="H90" s="2">
        <f t="shared" si="5"/>
        <v>0</v>
      </c>
    </row>
    <row r="91" spans="1:8" x14ac:dyDescent="0.25">
      <c r="A91" s="10">
        <f>+A90+PROGRAMME!$C$6</f>
        <v>52141.1875</v>
      </c>
      <c r="B91" s="10" t="b">
        <f>AND(PROGRAMME!$C$7&gt;0,PROGRAMME!$C$7&gt;-$A$4+A91)</f>
        <v>0</v>
      </c>
      <c r="C91" s="10"/>
      <c r="D91" s="2">
        <f>+IF(H90&gt;0,(H90)*PROGRAMME!$B$3/PROGRAMME!$B$6,0)</f>
        <v>0</v>
      </c>
      <c r="E91" s="2">
        <f>IF(A91=PROGRAMME!$B$5+PROGRAMME!$B$4*PROGRAMME!$B$6*PROGRAMME!$C$6,H90,0)</f>
        <v>0</v>
      </c>
      <c r="F91" s="2">
        <f t="shared" si="4"/>
        <v>0</v>
      </c>
      <c r="G91" s="2">
        <f>IF(A91=PROGRAMME!$B$5+PROGRAMME!$B$4*PROGRAMME!$B$6*PROGRAMME!$C$6,E91,0)</f>
        <v>0</v>
      </c>
      <c r="H91" s="2">
        <f t="shared" si="5"/>
        <v>0</v>
      </c>
    </row>
    <row r="92" spans="1:8" x14ac:dyDescent="0.25">
      <c r="A92" s="10">
        <f>+A91+PROGRAMME!$C$6</f>
        <v>52232.5</v>
      </c>
      <c r="B92" s="10" t="b">
        <f>AND(PROGRAMME!$C$7&gt;0,PROGRAMME!$C$7&gt;-$A$4+A92)</f>
        <v>0</v>
      </c>
      <c r="C92" s="10"/>
      <c r="D92" s="2">
        <f>+IF(H91&gt;0,(H91)*PROGRAMME!$B$3/PROGRAMME!$B$6,0)</f>
        <v>0</v>
      </c>
      <c r="E92" s="2">
        <f>IF(A92=PROGRAMME!$B$5+PROGRAMME!$B$4*PROGRAMME!$B$6*PROGRAMME!$C$6,H91,0)</f>
        <v>0</v>
      </c>
      <c r="F92" s="2">
        <f t="shared" si="4"/>
        <v>0</v>
      </c>
      <c r="G92" s="2">
        <f>IF(A92=PROGRAMME!$B$5+PROGRAMME!$B$4*PROGRAMME!$B$6*PROGRAMME!$C$6,E92,0)</f>
        <v>0</v>
      </c>
      <c r="H92" s="2">
        <f t="shared" si="5"/>
        <v>0</v>
      </c>
    </row>
    <row r="93" spans="1:8" x14ac:dyDescent="0.25">
      <c r="A93" s="10">
        <f>+A92+PROGRAMME!$C$6</f>
        <v>52323.8125</v>
      </c>
      <c r="B93" s="10" t="b">
        <f>AND(PROGRAMME!$C$7&gt;0,PROGRAMME!$C$7&gt;-$A$4+A93)</f>
        <v>0</v>
      </c>
      <c r="C93" s="10"/>
      <c r="D93" s="2">
        <f>+IF(H92&gt;0,(H92)*PROGRAMME!$B$3/PROGRAMME!$B$6,0)</f>
        <v>0</v>
      </c>
      <c r="E93" s="2">
        <f>IF(A93=PROGRAMME!$B$5+PROGRAMME!$B$4*PROGRAMME!$B$6*PROGRAMME!$C$6,H92,0)</f>
        <v>0</v>
      </c>
      <c r="F93" s="2">
        <f t="shared" si="4"/>
        <v>0</v>
      </c>
      <c r="G93" s="2">
        <f>IF(A93=PROGRAMME!$B$5+PROGRAMME!$B$4*PROGRAMME!$B$6*PROGRAMME!$C$6,E93,0)</f>
        <v>0</v>
      </c>
      <c r="H93" s="2">
        <f t="shared" si="5"/>
        <v>0</v>
      </c>
    </row>
    <row r="94" spans="1:8" x14ac:dyDescent="0.25">
      <c r="A94" s="10">
        <f>+A93+PROGRAMME!$C$6</f>
        <v>52415.125</v>
      </c>
      <c r="B94" s="10" t="b">
        <f>AND(PROGRAMME!$C$7&gt;0,PROGRAMME!$C$7&gt;-$A$4+A94)</f>
        <v>0</v>
      </c>
      <c r="C94" s="10"/>
      <c r="D94" s="2">
        <f>+IF(H93&gt;0,(H93)*PROGRAMME!$B$3/PROGRAMME!$B$6,0)</f>
        <v>0</v>
      </c>
      <c r="E94" s="2">
        <f>IF(A94=PROGRAMME!$B$5+PROGRAMME!$B$4*PROGRAMME!$B$6*PROGRAMME!$C$6,H93,0)</f>
        <v>0</v>
      </c>
      <c r="F94" s="2">
        <f t="shared" si="4"/>
        <v>0</v>
      </c>
      <c r="G94" s="2">
        <f>IF(A94=PROGRAMME!$B$5+PROGRAMME!$B$4*PROGRAMME!$B$6*PROGRAMME!$C$6,E94,0)</f>
        <v>0</v>
      </c>
      <c r="H94" s="2">
        <f t="shared" si="5"/>
        <v>0</v>
      </c>
    </row>
    <row r="95" spans="1:8" x14ac:dyDescent="0.25">
      <c r="A95" s="10">
        <f>+A94+PROGRAMME!$C$6</f>
        <v>52506.4375</v>
      </c>
      <c r="B95" s="10" t="b">
        <f>AND(PROGRAMME!$C$7&gt;0,PROGRAMME!$C$7&gt;-$A$4+A95)</f>
        <v>0</v>
      </c>
      <c r="C95" s="10"/>
      <c r="D95" s="2">
        <f>+IF(H94&gt;0,(H94)*PROGRAMME!$B$3/PROGRAMME!$B$6,0)</f>
        <v>0</v>
      </c>
      <c r="E95" s="2">
        <f>IF(A95=PROGRAMME!$B$5+PROGRAMME!$B$4*PROGRAMME!$B$6*PROGRAMME!$C$6,H94,0)</f>
        <v>0</v>
      </c>
      <c r="F95" s="2">
        <f t="shared" si="4"/>
        <v>0</v>
      </c>
      <c r="G95" s="2">
        <f>IF(A95=PROGRAMME!$B$5+PROGRAMME!$B$4*PROGRAMME!$B$6*PROGRAMME!$C$6,E95,0)</f>
        <v>0</v>
      </c>
      <c r="H95" s="2">
        <f t="shared" si="5"/>
        <v>0</v>
      </c>
    </row>
    <row r="96" spans="1:8" x14ac:dyDescent="0.25">
      <c r="A96" s="10">
        <f>+A95+PROGRAMME!$C$6</f>
        <v>52597.75</v>
      </c>
      <c r="B96" s="10" t="b">
        <f>AND(PROGRAMME!$C$7&gt;0,PROGRAMME!$C$7&gt;-$A$4+A96)</f>
        <v>0</v>
      </c>
      <c r="C96" s="10"/>
      <c r="D96" s="2">
        <f>+IF(H95&gt;0,(H95)*PROGRAMME!$B$3/PROGRAMME!$B$6,0)</f>
        <v>0</v>
      </c>
      <c r="E96" s="2">
        <f>IF(A96=PROGRAMME!$B$5+PROGRAMME!$B$4*PROGRAMME!$B$6*PROGRAMME!$C$6,H95,0)</f>
        <v>0</v>
      </c>
      <c r="F96" s="2">
        <f t="shared" si="4"/>
        <v>0</v>
      </c>
      <c r="G96" s="2">
        <f>IF(A96=PROGRAMME!$B$5+PROGRAMME!$B$4*PROGRAMME!$B$6*PROGRAMME!$C$6,E96,0)</f>
        <v>0</v>
      </c>
      <c r="H96" s="2">
        <f t="shared" si="5"/>
        <v>0</v>
      </c>
    </row>
    <row r="97" spans="1:8" x14ac:dyDescent="0.25">
      <c r="A97" s="10">
        <f>+A96+PROGRAMME!$C$6</f>
        <v>52689.0625</v>
      </c>
      <c r="B97" s="10" t="b">
        <f>AND(PROGRAMME!$C$7&gt;0,PROGRAMME!$C$7&gt;-$A$4+A97)</f>
        <v>0</v>
      </c>
      <c r="C97" s="10"/>
      <c r="D97" s="2">
        <f>+IF(H96&gt;0,(H96)*PROGRAMME!$B$3/PROGRAMME!$B$6,0)</f>
        <v>0</v>
      </c>
      <c r="E97" s="2">
        <f>IF(A97=PROGRAMME!$B$5+PROGRAMME!$B$4*PROGRAMME!$B$6*PROGRAMME!$C$6,H96,0)</f>
        <v>0</v>
      </c>
      <c r="F97" s="2">
        <f t="shared" si="4"/>
        <v>0</v>
      </c>
      <c r="G97" s="2">
        <f>IF(A97=PROGRAMME!$B$5+PROGRAMME!$B$4*PROGRAMME!$B$6*PROGRAMME!$C$6,E97,0)</f>
        <v>0</v>
      </c>
      <c r="H97" s="2">
        <f t="shared" si="5"/>
        <v>0</v>
      </c>
    </row>
    <row r="98" spans="1:8" x14ac:dyDescent="0.25">
      <c r="A98" s="10">
        <f>+A97+PROGRAMME!$C$6</f>
        <v>52780.375</v>
      </c>
      <c r="B98" s="10" t="b">
        <f>AND(PROGRAMME!$C$7&gt;0,PROGRAMME!$C$7&gt;-$A$4+A98)</f>
        <v>0</v>
      </c>
      <c r="C98" s="10"/>
      <c r="D98" s="2">
        <f>+IF(H97&gt;0,(H97)*PROGRAMME!$B$3/PROGRAMME!$B$6,0)</f>
        <v>0</v>
      </c>
      <c r="E98" s="2">
        <f>IF(A98=PROGRAMME!$B$5+PROGRAMME!$B$4*PROGRAMME!$B$6*PROGRAMME!$C$6,H97,0)</f>
        <v>0</v>
      </c>
      <c r="F98" s="2">
        <f t="shared" si="4"/>
        <v>0</v>
      </c>
      <c r="G98" s="2">
        <f>IF(A98=PROGRAMME!$B$5+PROGRAMME!$B$4*PROGRAMME!$B$6*PROGRAMME!$C$6,E98,0)</f>
        <v>0</v>
      </c>
      <c r="H98" s="2">
        <f t="shared" si="5"/>
        <v>0</v>
      </c>
    </row>
    <row r="99" spans="1:8" x14ac:dyDescent="0.25">
      <c r="A99" s="10">
        <f>+A98+PROGRAMME!$C$6</f>
        <v>52871.6875</v>
      </c>
      <c r="B99" s="10" t="b">
        <f>AND(PROGRAMME!$C$7&gt;0,PROGRAMME!$C$7&gt;-$A$4+A99)</f>
        <v>0</v>
      </c>
      <c r="C99" s="10"/>
      <c r="D99" s="2">
        <f>+IF(H98&gt;0,(H98)*PROGRAMME!$B$3/PROGRAMME!$B$6,0)</f>
        <v>0</v>
      </c>
      <c r="E99" s="2">
        <f>IF(A99=PROGRAMME!$B$5+PROGRAMME!$B$4*PROGRAMME!$B$6*PROGRAMME!$C$6,H98,0)</f>
        <v>0</v>
      </c>
      <c r="F99" s="2">
        <f t="shared" si="4"/>
        <v>0</v>
      </c>
      <c r="G99" s="2">
        <f>IF(A99=PROGRAMME!$B$5+PROGRAMME!$B$4*PROGRAMME!$B$6*PROGRAMME!$C$6,E99,0)</f>
        <v>0</v>
      </c>
      <c r="H99" s="2">
        <f t="shared" si="5"/>
        <v>0</v>
      </c>
    </row>
    <row r="100" spans="1:8" x14ac:dyDescent="0.25">
      <c r="A100" s="10">
        <f>+A99+PROGRAMME!$C$6</f>
        <v>52963</v>
      </c>
      <c r="B100" s="10" t="b">
        <f>AND(PROGRAMME!$C$7&gt;0,PROGRAMME!$C$7&gt;-$A$4+A100)</f>
        <v>0</v>
      </c>
      <c r="C100" s="10"/>
      <c r="D100" s="2">
        <f>+IF(H99&gt;0,(H99)*PROGRAMME!$B$3/PROGRAMME!$B$6,0)</f>
        <v>0</v>
      </c>
      <c r="E100" s="2">
        <f>IF(A100=PROGRAMME!$B$5+PROGRAMME!$B$4*PROGRAMME!$B$6*PROGRAMME!$C$6,H99,0)</f>
        <v>0</v>
      </c>
      <c r="F100" s="2">
        <f t="shared" si="4"/>
        <v>0</v>
      </c>
      <c r="G100" s="2">
        <f>IF(A100=PROGRAMME!$B$5+PROGRAMME!$B$4*PROGRAMME!$B$6*PROGRAMME!$C$6,E100,0)</f>
        <v>0</v>
      </c>
      <c r="H100" s="2">
        <f t="shared" si="5"/>
        <v>0</v>
      </c>
    </row>
    <row r="101" spans="1:8" x14ac:dyDescent="0.25">
      <c r="A101" s="10">
        <f>+A100+PROGRAMME!$C$6</f>
        <v>53054.3125</v>
      </c>
      <c r="B101" s="10" t="b">
        <f>AND(PROGRAMME!$C$7&gt;0,PROGRAMME!$C$7&gt;-$A$4+A101)</f>
        <v>0</v>
      </c>
      <c r="C101" s="10"/>
      <c r="D101" s="2">
        <f>+IF(H100&gt;0,(H100)*PROGRAMME!$B$3/PROGRAMME!$B$6,0)</f>
        <v>0</v>
      </c>
      <c r="E101" s="2">
        <f>IF(A101=PROGRAMME!$B$5+PROGRAMME!$B$4*PROGRAMME!$B$6*PROGRAMME!$C$6,H100,0)</f>
        <v>0</v>
      </c>
      <c r="F101" s="2">
        <f t="shared" ref="F101:F124" si="6">IF(B101,0,+D101+E101)</f>
        <v>0</v>
      </c>
      <c r="G101" s="2">
        <f>IF(A101=PROGRAMME!$B$5+PROGRAMME!$B$4*PROGRAMME!$B$6*PROGRAMME!$C$6,E101,0)</f>
        <v>0</v>
      </c>
      <c r="H101" s="2">
        <f t="shared" ref="H101:H124" si="7">+H100+D101-F101</f>
        <v>0</v>
      </c>
    </row>
    <row r="102" spans="1:8" x14ac:dyDescent="0.25">
      <c r="A102" s="10">
        <f>+A101+PROGRAMME!$C$6</f>
        <v>53145.625</v>
      </c>
      <c r="B102" s="10" t="b">
        <f>AND(PROGRAMME!$C$7&gt;0,PROGRAMME!$C$7&gt;-$A$4+A102)</f>
        <v>0</v>
      </c>
      <c r="C102" s="10"/>
      <c r="D102" s="2">
        <f>+IF(H101&gt;0,(H101)*PROGRAMME!$B$3/PROGRAMME!$B$6,0)</f>
        <v>0</v>
      </c>
      <c r="E102" s="2">
        <f>IF(A102=PROGRAMME!$B$5+PROGRAMME!$B$4*PROGRAMME!$B$6*PROGRAMME!$C$6,H101,0)</f>
        <v>0</v>
      </c>
      <c r="F102" s="2">
        <f t="shared" si="6"/>
        <v>0</v>
      </c>
      <c r="G102" s="2">
        <f>IF(A102=PROGRAMME!$B$5+PROGRAMME!$B$4*PROGRAMME!$B$6*PROGRAMME!$C$6,E102,0)</f>
        <v>0</v>
      </c>
      <c r="H102" s="2">
        <f t="shared" si="7"/>
        <v>0</v>
      </c>
    </row>
    <row r="103" spans="1:8" x14ac:dyDescent="0.25">
      <c r="A103" s="10">
        <f>+A102+PROGRAMME!$C$6</f>
        <v>53236.9375</v>
      </c>
      <c r="B103" s="10" t="b">
        <f>AND(PROGRAMME!$C$7&gt;0,PROGRAMME!$C$7&gt;-$A$4+A103)</f>
        <v>0</v>
      </c>
      <c r="C103" s="10"/>
      <c r="D103" s="2">
        <f>+IF(H102&gt;0,(H102)*PROGRAMME!$B$3/PROGRAMME!$B$6,0)</f>
        <v>0</v>
      </c>
      <c r="E103" s="2">
        <f>IF(A103=PROGRAMME!$B$5+PROGRAMME!$B$4*PROGRAMME!$B$6*PROGRAMME!$C$6,H102,0)</f>
        <v>0</v>
      </c>
      <c r="F103" s="2">
        <f t="shared" si="6"/>
        <v>0</v>
      </c>
      <c r="G103" s="2">
        <f>IF(A103=PROGRAMME!$B$5+PROGRAMME!$B$4*PROGRAMME!$B$6*PROGRAMME!$C$6,E103,0)</f>
        <v>0</v>
      </c>
      <c r="H103" s="2">
        <f t="shared" si="7"/>
        <v>0</v>
      </c>
    </row>
    <row r="104" spans="1:8" x14ac:dyDescent="0.25">
      <c r="A104" s="10">
        <f>+A103+PROGRAMME!$C$6</f>
        <v>53328.25</v>
      </c>
      <c r="B104" s="10" t="b">
        <f>AND(PROGRAMME!$C$7&gt;0,PROGRAMME!$C$7&gt;-$A$4+A104)</f>
        <v>0</v>
      </c>
      <c r="C104" s="10"/>
      <c r="D104" s="2">
        <f>+IF(H103&gt;0,(H103)*PROGRAMME!$B$3/PROGRAMME!$B$6,0)</f>
        <v>0</v>
      </c>
      <c r="E104" s="2">
        <f>IF(A104=PROGRAMME!$B$5+PROGRAMME!$B$4*PROGRAMME!$B$6*PROGRAMME!$C$6,H103,0)</f>
        <v>0</v>
      </c>
      <c r="F104" s="2">
        <f t="shared" si="6"/>
        <v>0</v>
      </c>
      <c r="G104" s="2">
        <f>IF(A104=PROGRAMME!$B$5+PROGRAMME!$B$4*PROGRAMME!$B$6*PROGRAMME!$C$6,E104,0)</f>
        <v>0</v>
      </c>
      <c r="H104" s="2">
        <f t="shared" si="7"/>
        <v>0</v>
      </c>
    </row>
    <row r="105" spans="1:8" x14ac:dyDescent="0.25">
      <c r="A105" s="10">
        <f>+A104+PROGRAMME!$C$6</f>
        <v>53419.5625</v>
      </c>
      <c r="B105" s="10" t="b">
        <f>AND(PROGRAMME!$C$7&gt;0,PROGRAMME!$C$7&gt;-$A$4+A105)</f>
        <v>0</v>
      </c>
      <c r="C105" s="10"/>
      <c r="D105" s="2">
        <f>+IF(H104&gt;0,(H104)*PROGRAMME!$B$3/PROGRAMME!$B$6,0)</f>
        <v>0</v>
      </c>
      <c r="E105" s="2">
        <f>IF(A105=PROGRAMME!$B$5+PROGRAMME!$B$4*PROGRAMME!$B$6*PROGRAMME!$C$6,H104,0)</f>
        <v>0</v>
      </c>
      <c r="F105" s="2">
        <f t="shared" si="6"/>
        <v>0</v>
      </c>
      <c r="G105" s="2">
        <f>IF(A105=PROGRAMME!$B$5+PROGRAMME!$B$4*PROGRAMME!$B$6*PROGRAMME!$C$6,E105,0)</f>
        <v>0</v>
      </c>
      <c r="H105" s="2">
        <f t="shared" si="7"/>
        <v>0</v>
      </c>
    </row>
    <row r="106" spans="1:8" x14ac:dyDescent="0.25">
      <c r="A106" s="10">
        <f>+A105+PROGRAMME!$C$6</f>
        <v>53510.875</v>
      </c>
      <c r="B106" s="10" t="b">
        <f>AND(PROGRAMME!$C$7&gt;0,PROGRAMME!$C$7&gt;-$A$4+A106)</f>
        <v>0</v>
      </c>
      <c r="C106" s="10"/>
      <c r="D106" s="2">
        <f>+IF(H105&gt;0,(H105)*PROGRAMME!$B$3/PROGRAMME!$B$6,0)</f>
        <v>0</v>
      </c>
      <c r="E106" s="2">
        <f>IF(A106=PROGRAMME!$B$5+PROGRAMME!$B$4*PROGRAMME!$B$6*PROGRAMME!$C$6,H105,0)</f>
        <v>0</v>
      </c>
      <c r="F106" s="2">
        <f t="shared" si="6"/>
        <v>0</v>
      </c>
      <c r="G106" s="2">
        <f>IF(A106=PROGRAMME!$B$5+PROGRAMME!$B$4*PROGRAMME!$B$6*PROGRAMME!$C$6,E106,0)</f>
        <v>0</v>
      </c>
      <c r="H106" s="2">
        <f t="shared" si="7"/>
        <v>0</v>
      </c>
    </row>
    <row r="107" spans="1:8" x14ac:dyDescent="0.25">
      <c r="A107" s="10">
        <f>+A106+PROGRAMME!$C$6</f>
        <v>53602.1875</v>
      </c>
      <c r="B107" s="10" t="b">
        <f>AND(PROGRAMME!$C$7&gt;0,PROGRAMME!$C$7&gt;-$A$4+A107)</f>
        <v>0</v>
      </c>
      <c r="C107" s="10"/>
      <c r="D107" s="2">
        <f>+IF(H106&gt;0,(H106)*PROGRAMME!$B$3/PROGRAMME!$B$6,0)</f>
        <v>0</v>
      </c>
      <c r="E107" s="2">
        <f>IF(A107=PROGRAMME!$B$5+PROGRAMME!$B$4*PROGRAMME!$B$6*PROGRAMME!$C$6,H106,0)</f>
        <v>0</v>
      </c>
      <c r="F107" s="2">
        <f t="shared" si="6"/>
        <v>0</v>
      </c>
      <c r="G107" s="2">
        <f>IF(A107=PROGRAMME!$B$5+PROGRAMME!$B$4*PROGRAMME!$B$6*PROGRAMME!$C$6,E107,0)</f>
        <v>0</v>
      </c>
      <c r="H107" s="2">
        <f t="shared" si="7"/>
        <v>0</v>
      </c>
    </row>
    <row r="108" spans="1:8" x14ac:dyDescent="0.25">
      <c r="A108" s="10">
        <f>+A107+PROGRAMME!$C$6</f>
        <v>53693.5</v>
      </c>
      <c r="B108" s="10" t="b">
        <f>AND(PROGRAMME!$C$7&gt;0,PROGRAMME!$C$7&gt;-$A$4+A108)</f>
        <v>0</v>
      </c>
      <c r="C108" s="10"/>
      <c r="D108" s="2">
        <f>+IF(H107&gt;0,(H107)*PROGRAMME!$B$3/PROGRAMME!$B$6,0)</f>
        <v>0</v>
      </c>
      <c r="E108" s="2">
        <f>IF(A108=PROGRAMME!$B$5+PROGRAMME!$B$4*PROGRAMME!$B$6*PROGRAMME!$C$6,H107,0)</f>
        <v>0</v>
      </c>
      <c r="F108" s="2">
        <f t="shared" si="6"/>
        <v>0</v>
      </c>
      <c r="G108" s="2">
        <f>IF(A108=PROGRAMME!$B$5+PROGRAMME!$B$4*PROGRAMME!$B$6*PROGRAMME!$C$6,E108,0)</f>
        <v>0</v>
      </c>
      <c r="H108" s="2">
        <f t="shared" si="7"/>
        <v>0</v>
      </c>
    </row>
    <row r="109" spans="1:8" x14ac:dyDescent="0.25">
      <c r="A109" s="10">
        <f>+A108+PROGRAMME!$C$6</f>
        <v>53784.8125</v>
      </c>
      <c r="B109" s="10" t="b">
        <f>AND(PROGRAMME!$C$7&gt;0,PROGRAMME!$C$7&gt;-$A$4+A109)</f>
        <v>0</v>
      </c>
      <c r="C109" s="10"/>
      <c r="D109" s="2">
        <f>+IF(H108&gt;0,(H108)*PROGRAMME!$B$3/PROGRAMME!$B$6,0)</f>
        <v>0</v>
      </c>
      <c r="E109" s="2">
        <f>IF(A109=PROGRAMME!$B$5+PROGRAMME!$B$4*PROGRAMME!$B$6*PROGRAMME!$C$6,H108,0)</f>
        <v>0</v>
      </c>
      <c r="F109" s="2">
        <f t="shared" si="6"/>
        <v>0</v>
      </c>
      <c r="G109" s="2">
        <f>IF(A109=PROGRAMME!$B$5+PROGRAMME!$B$4*PROGRAMME!$B$6*PROGRAMME!$C$6,E109,0)</f>
        <v>0</v>
      </c>
      <c r="H109" s="2">
        <f t="shared" si="7"/>
        <v>0</v>
      </c>
    </row>
    <row r="110" spans="1:8" x14ac:dyDescent="0.25">
      <c r="A110" s="10">
        <f>+A109+PROGRAMME!$C$6</f>
        <v>53876.125</v>
      </c>
      <c r="B110" s="10" t="b">
        <f>AND(PROGRAMME!$C$7&gt;0,PROGRAMME!$C$7&gt;-$A$4+A110)</f>
        <v>0</v>
      </c>
      <c r="C110" s="10"/>
      <c r="D110" s="2">
        <f>+IF(H109&gt;0,(H109)*PROGRAMME!$B$3/PROGRAMME!$B$6,0)</f>
        <v>0</v>
      </c>
      <c r="E110" s="2">
        <f>IF(A110=PROGRAMME!$B$5+PROGRAMME!$B$4*PROGRAMME!$B$6*PROGRAMME!$C$6,H109,0)</f>
        <v>0</v>
      </c>
      <c r="F110" s="2">
        <f t="shared" si="6"/>
        <v>0</v>
      </c>
      <c r="G110" s="2">
        <f>IF(A110=PROGRAMME!$B$5+PROGRAMME!$B$4*PROGRAMME!$B$6*PROGRAMME!$C$6,E110,0)</f>
        <v>0</v>
      </c>
      <c r="H110" s="2">
        <f t="shared" si="7"/>
        <v>0</v>
      </c>
    </row>
    <row r="111" spans="1:8" x14ac:dyDescent="0.25">
      <c r="A111" s="10">
        <f>+A110+PROGRAMME!$C$6</f>
        <v>53967.4375</v>
      </c>
      <c r="B111" s="10" t="b">
        <f>AND(PROGRAMME!$C$7&gt;0,PROGRAMME!$C$7&gt;-$A$4+A111)</f>
        <v>0</v>
      </c>
      <c r="C111" s="10"/>
      <c r="D111" s="2">
        <f>+IF(H110&gt;0,(H110)*PROGRAMME!$B$3/PROGRAMME!$B$6,0)</f>
        <v>0</v>
      </c>
      <c r="E111" s="2">
        <f>IF(A111=PROGRAMME!$B$5+PROGRAMME!$B$4*PROGRAMME!$B$6*PROGRAMME!$C$6,H110,0)</f>
        <v>0</v>
      </c>
      <c r="F111" s="2">
        <f t="shared" si="6"/>
        <v>0</v>
      </c>
      <c r="G111" s="2">
        <f>IF(A111=PROGRAMME!$B$5+PROGRAMME!$B$4*PROGRAMME!$B$6*PROGRAMME!$C$6,E111,0)</f>
        <v>0</v>
      </c>
      <c r="H111" s="2">
        <f t="shared" si="7"/>
        <v>0</v>
      </c>
    </row>
    <row r="112" spans="1:8" x14ac:dyDescent="0.25">
      <c r="A112" s="10">
        <f>+A111+PROGRAMME!$C$6</f>
        <v>54058.75</v>
      </c>
      <c r="B112" s="10" t="b">
        <f>AND(PROGRAMME!$C$7&gt;0,PROGRAMME!$C$7&gt;-$A$4+A112)</f>
        <v>0</v>
      </c>
      <c r="C112" s="10"/>
      <c r="D112" s="2">
        <f>+IF(H111&gt;0,(H111)*PROGRAMME!$B$3/PROGRAMME!$B$6,0)</f>
        <v>0</v>
      </c>
      <c r="E112" s="2">
        <f>IF(A112=PROGRAMME!$B$5+PROGRAMME!$B$4*PROGRAMME!$B$6*PROGRAMME!$C$6,H111,0)</f>
        <v>0</v>
      </c>
      <c r="F112" s="2">
        <f t="shared" si="6"/>
        <v>0</v>
      </c>
      <c r="G112" s="2">
        <f>IF(A112=PROGRAMME!$B$5+PROGRAMME!$B$4*PROGRAMME!$B$6*PROGRAMME!$C$6,E112,0)</f>
        <v>0</v>
      </c>
      <c r="H112" s="2">
        <f t="shared" si="7"/>
        <v>0</v>
      </c>
    </row>
    <row r="113" spans="1:8" x14ac:dyDescent="0.25">
      <c r="A113" s="10">
        <f>+A112+PROGRAMME!$C$6</f>
        <v>54150.0625</v>
      </c>
      <c r="B113" s="10" t="b">
        <f>AND(PROGRAMME!$C$7&gt;0,PROGRAMME!$C$7&gt;-$A$4+A113)</f>
        <v>0</v>
      </c>
      <c r="C113" s="10"/>
      <c r="D113" s="2">
        <f>+IF(H112&gt;0,(H112)*PROGRAMME!$B$3/PROGRAMME!$B$6,0)</f>
        <v>0</v>
      </c>
      <c r="E113" s="2">
        <f>IF(A113=PROGRAMME!$B$5+PROGRAMME!$B$4*PROGRAMME!$B$6*PROGRAMME!$C$6,H112,0)</f>
        <v>0</v>
      </c>
      <c r="F113" s="2">
        <f t="shared" si="6"/>
        <v>0</v>
      </c>
      <c r="G113" s="2">
        <f>IF(A113=PROGRAMME!$B$5+PROGRAMME!$B$4*PROGRAMME!$B$6*PROGRAMME!$C$6,E113,0)</f>
        <v>0</v>
      </c>
      <c r="H113" s="2">
        <f t="shared" si="7"/>
        <v>0</v>
      </c>
    </row>
    <row r="114" spans="1:8" x14ac:dyDescent="0.25">
      <c r="A114" s="10">
        <f>+A113+PROGRAMME!$C$6</f>
        <v>54241.375</v>
      </c>
      <c r="B114" s="10" t="b">
        <f>AND(PROGRAMME!$C$7&gt;0,PROGRAMME!$C$7&gt;-$A$4+A114)</f>
        <v>0</v>
      </c>
      <c r="C114" s="10"/>
      <c r="D114" s="2">
        <f>+IF(H113&gt;0,(H113)*PROGRAMME!$B$3/PROGRAMME!$B$6,0)</f>
        <v>0</v>
      </c>
      <c r="E114" s="2">
        <f>IF(A114=PROGRAMME!$B$5+PROGRAMME!$B$4*PROGRAMME!$B$6*PROGRAMME!$C$6,H113,0)</f>
        <v>0</v>
      </c>
      <c r="F114" s="2">
        <f t="shared" si="6"/>
        <v>0</v>
      </c>
      <c r="G114" s="2">
        <f>IF(A114=PROGRAMME!$B$5+PROGRAMME!$B$4*PROGRAMME!$B$6*PROGRAMME!$C$6,E114,0)</f>
        <v>0</v>
      </c>
      <c r="H114" s="2">
        <f t="shared" si="7"/>
        <v>0</v>
      </c>
    </row>
    <row r="115" spans="1:8" x14ac:dyDescent="0.25">
      <c r="A115" s="10">
        <f>+A114+PROGRAMME!$C$6</f>
        <v>54332.6875</v>
      </c>
      <c r="B115" s="10" t="b">
        <f>AND(PROGRAMME!$C$7&gt;0,PROGRAMME!$C$7&gt;-$A$4+A115)</f>
        <v>0</v>
      </c>
      <c r="C115" s="10"/>
      <c r="D115" s="2">
        <f>+IF(H114&gt;0,(H114)*PROGRAMME!$B$3/PROGRAMME!$B$6,0)</f>
        <v>0</v>
      </c>
      <c r="E115" s="2">
        <f>IF(A115=PROGRAMME!$B$5+PROGRAMME!$B$4*PROGRAMME!$B$6*PROGRAMME!$C$6,H114,0)</f>
        <v>0</v>
      </c>
      <c r="F115" s="2">
        <f t="shared" si="6"/>
        <v>0</v>
      </c>
      <c r="G115" s="2">
        <f>IF(A115=PROGRAMME!$B$5+PROGRAMME!$B$4*PROGRAMME!$B$6*PROGRAMME!$C$6,E115,0)</f>
        <v>0</v>
      </c>
      <c r="H115" s="2">
        <f t="shared" si="7"/>
        <v>0</v>
      </c>
    </row>
    <row r="116" spans="1:8" x14ac:dyDescent="0.25">
      <c r="A116" s="10">
        <f>+A115+PROGRAMME!$C$6</f>
        <v>54424</v>
      </c>
      <c r="B116" s="10" t="b">
        <f>AND(PROGRAMME!$C$7&gt;0,PROGRAMME!$C$7&gt;-$A$4+A116)</f>
        <v>0</v>
      </c>
      <c r="C116" s="10"/>
      <c r="D116" s="2">
        <f>+IF(H115&gt;0,(H115)*PROGRAMME!$B$3/PROGRAMME!$B$6,0)</f>
        <v>0</v>
      </c>
      <c r="E116" s="2">
        <f>IF(A116=PROGRAMME!$B$5+PROGRAMME!$B$4*PROGRAMME!$B$6*PROGRAMME!$C$6,H115,0)</f>
        <v>0</v>
      </c>
      <c r="F116" s="2">
        <f t="shared" si="6"/>
        <v>0</v>
      </c>
      <c r="G116" s="2">
        <f>IF(A116=PROGRAMME!$B$5+PROGRAMME!$B$4*PROGRAMME!$B$6*PROGRAMME!$C$6,E116,0)</f>
        <v>0</v>
      </c>
      <c r="H116" s="2">
        <f t="shared" si="7"/>
        <v>0</v>
      </c>
    </row>
    <row r="117" spans="1:8" x14ac:dyDescent="0.25">
      <c r="A117" s="10">
        <f>+A116+PROGRAMME!$C$6</f>
        <v>54515.3125</v>
      </c>
      <c r="B117" s="10" t="b">
        <f>AND(PROGRAMME!$C$7&gt;0,PROGRAMME!$C$7&gt;-$A$4+A117)</f>
        <v>0</v>
      </c>
      <c r="C117" s="10"/>
      <c r="D117" s="2">
        <f>+IF(H116&gt;0,(H116)*PROGRAMME!$B$3/PROGRAMME!$B$6,0)</f>
        <v>0</v>
      </c>
      <c r="E117" s="2">
        <f>IF(A117=PROGRAMME!$B$5+PROGRAMME!$B$4*PROGRAMME!$B$6*PROGRAMME!$C$6,H116,0)</f>
        <v>0</v>
      </c>
      <c r="F117" s="2">
        <f t="shared" si="6"/>
        <v>0</v>
      </c>
      <c r="G117" s="2">
        <f>IF(A117=PROGRAMME!$B$5+PROGRAMME!$B$4*PROGRAMME!$B$6*PROGRAMME!$C$6,E117,0)</f>
        <v>0</v>
      </c>
      <c r="H117" s="2">
        <f t="shared" si="7"/>
        <v>0</v>
      </c>
    </row>
    <row r="118" spans="1:8" x14ac:dyDescent="0.25">
      <c r="A118" s="10">
        <f>+A117+PROGRAMME!$C$6</f>
        <v>54606.625</v>
      </c>
      <c r="B118" s="10" t="b">
        <f>AND(PROGRAMME!$C$7&gt;0,PROGRAMME!$C$7&gt;-$A$4+A118)</f>
        <v>0</v>
      </c>
      <c r="C118" s="10"/>
      <c r="D118" s="2">
        <f>+IF(H117&gt;0,(H117)*PROGRAMME!$B$3/PROGRAMME!$B$6,0)</f>
        <v>0</v>
      </c>
      <c r="E118" s="2">
        <f>IF(A118=PROGRAMME!$B$5+PROGRAMME!$B$4*PROGRAMME!$B$6*PROGRAMME!$C$6,H117,0)</f>
        <v>0</v>
      </c>
      <c r="F118" s="2">
        <f t="shared" si="6"/>
        <v>0</v>
      </c>
      <c r="G118" s="2">
        <f>IF(A118=PROGRAMME!$B$5+PROGRAMME!$B$4*PROGRAMME!$B$6*PROGRAMME!$C$6,E118,0)</f>
        <v>0</v>
      </c>
      <c r="H118" s="2">
        <f t="shared" si="7"/>
        <v>0</v>
      </c>
    </row>
    <row r="119" spans="1:8" x14ac:dyDescent="0.25">
      <c r="A119" s="10">
        <f>+A118+PROGRAMME!$C$6</f>
        <v>54697.9375</v>
      </c>
      <c r="B119" s="10" t="b">
        <f>AND(PROGRAMME!$C$7&gt;0,PROGRAMME!$C$7&gt;-$A$4+A119)</f>
        <v>0</v>
      </c>
      <c r="C119" s="10"/>
      <c r="D119" s="2">
        <f>+IF(H118&gt;0,(H118)*PROGRAMME!$B$3/PROGRAMME!$B$6,0)</f>
        <v>0</v>
      </c>
      <c r="E119" s="2">
        <f>IF(A119=PROGRAMME!$B$5+PROGRAMME!$B$4*PROGRAMME!$B$6*PROGRAMME!$C$6,H118,0)</f>
        <v>0</v>
      </c>
      <c r="F119" s="2">
        <f t="shared" si="6"/>
        <v>0</v>
      </c>
      <c r="G119" s="2">
        <f>IF(A119=PROGRAMME!$B$5+PROGRAMME!$B$4*PROGRAMME!$B$6*PROGRAMME!$C$6,E119,0)</f>
        <v>0</v>
      </c>
      <c r="H119" s="2">
        <f t="shared" si="7"/>
        <v>0</v>
      </c>
    </row>
    <row r="120" spans="1:8" x14ac:dyDescent="0.25">
      <c r="A120" s="10">
        <f>+A119+PROGRAMME!$C$6</f>
        <v>54789.25</v>
      </c>
      <c r="B120" s="10" t="b">
        <f>AND(PROGRAMME!$C$7&gt;0,PROGRAMME!$C$7&gt;-$A$4+A120)</f>
        <v>0</v>
      </c>
      <c r="C120" s="10"/>
      <c r="D120" s="2">
        <f>+IF(H119&gt;0,(H119)*PROGRAMME!$B$3/PROGRAMME!$B$6,0)</f>
        <v>0</v>
      </c>
      <c r="E120" s="2">
        <f>IF(A120=PROGRAMME!$B$5+PROGRAMME!$B$4*PROGRAMME!$B$6*PROGRAMME!$C$6,H119,0)</f>
        <v>0</v>
      </c>
      <c r="F120" s="2">
        <f t="shared" si="6"/>
        <v>0</v>
      </c>
      <c r="G120" s="2">
        <f>IF(A120=PROGRAMME!$B$5+PROGRAMME!$B$4*PROGRAMME!$B$6*PROGRAMME!$C$6,E120,0)</f>
        <v>0</v>
      </c>
      <c r="H120" s="2">
        <f t="shared" si="7"/>
        <v>0</v>
      </c>
    </row>
    <row r="121" spans="1:8" x14ac:dyDescent="0.25">
      <c r="A121" s="10">
        <f>+A120+PROGRAMME!$C$6</f>
        <v>54880.5625</v>
      </c>
      <c r="B121" s="10" t="b">
        <f>AND(PROGRAMME!$C$7&gt;0,PROGRAMME!$C$7&gt;-$A$4+A121)</f>
        <v>0</v>
      </c>
      <c r="C121" s="10"/>
      <c r="D121" s="2">
        <f>+IF(H120&gt;0,(H120)*PROGRAMME!$B$3/PROGRAMME!$B$6,0)</f>
        <v>0</v>
      </c>
      <c r="E121" s="2">
        <f>IF(A121=PROGRAMME!$B$5+PROGRAMME!$B$4*PROGRAMME!$B$6*PROGRAMME!$C$6,H120,0)</f>
        <v>0</v>
      </c>
      <c r="F121" s="2">
        <f t="shared" si="6"/>
        <v>0</v>
      </c>
      <c r="G121" s="2">
        <f>IF(A121=PROGRAMME!$B$5+PROGRAMME!$B$4*PROGRAMME!$B$6*PROGRAMME!$C$6,E121,0)</f>
        <v>0</v>
      </c>
      <c r="H121" s="2">
        <f t="shared" si="7"/>
        <v>0</v>
      </c>
    </row>
    <row r="122" spans="1:8" x14ac:dyDescent="0.25">
      <c r="A122" s="10">
        <f>+A121+PROGRAMME!$C$6</f>
        <v>54971.875</v>
      </c>
      <c r="B122" s="10" t="b">
        <f>AND(PROGRAMME!$C$7&gt;0,PROGRAMME!$C$7&gt;-$A$4+A122)</f>
        <v>0</v>
      </c>
      <c r="C122" s="10"/>
      <c r="D122" s="2">
        <f>+IF(H121&gt;0,(H121)*PROGRAMME!$B$3/PROGRAMME!$B$6,0)</f>
        <v>0</v>
      </c>
      <c r="E122" s="2">
        <f>IF(A122=PROGRAMME!$B$5+PROGRAMME!$B$4*PROGRAMME!$B$6*PROGRAMME!$C$6,H121,0)</f>
        <v>0</v>
      </c>
      <c r="F122" s="2">
        <f t="shared" si="6"/>
        <v>0</v>
      </c>
      <c r="G122" s="2">
        <f>IF(A122=PROGRAMME!$B$5+PROGRAMME!$B$4*PROGRAMME!$B$6*PROGRAMME!$C$6,E122,0)</f>
        <v>0</v>
      </c>
      <c r="H122" s="2">
        <f t="shared" si="7"/>
        <v>0</v>
      </c>
    </row>
    <row r="123" spans="1:8" x14ac:dyDescent="0.25">
      <c r="A123" s="10">
        <f>+A122+PROGRAMME!$C$6</f>
        <v>55063.1875</v>
      </c>
      <c r="B123" s="10" t="b">
        <f>AND(PROGRAMME!$C$7&gt;0,PROGRAMME!$C$7&gt;-$A$4+A123)</f>
        <v>0</v>
      </c>
      <c r="C123" s="10"/>
      <c r="D123" s="2">
        <f>+IF(H122&gt;0,(H122)*PROGRAMME!$B$3/PROGRAMME!$B$6,0)</f>
        <v>0</v>
      </c>
      <c r="E123" s="2">
        <f>IF(A123=PROGRAMME!$B$5+PROGRAMME!$B$4*PROGRAMME!$B$6*PROGRAMME!$C$6,H122,0)</f>
        <v>0</v>
      </c>
      <c r="F123" s="2">
        <f t="shared" si="6"/>
        <v>0</v>
      </c>
      <c r="G123" s="2">
        <f>IF(A123=PROGRAMME!$B$5+PROGRAMME!$B$4*PROGRAMME!$B$6*PROGRAMME!$C$6,E123,0)</f>
        <v>0</v>
      </c>
      <c r="H123" s="2">
        <f t="shared" si="7"/>
        <v>0</v>
      </c>
    </row>
    <row r="124" spans="1:8" x14ac:dyDescent="0.25">
      <c r="A124" s="33">
        <f>+A123+PROGRAMME!$C$6</f>
        <v>55154.5</v>
      </c>
      <c r="B124" s="10" t="b">
        <f>AND(PROGRAMME!$C$7&gt;0,PROGRAMME!$C$7&gt;-$A$4+A124)</f>
        <v>0</v>
      </c>
      <c r="C124" s="10"/>
      <c r="D124" s="2">
        <f>+IF(H123&gt;0,(H123)*PROGRAMME!$B$3/PROGRAMME!$B$6,0)</f>
        <v>0</v>
      </c>
      <c r="E124" s="2">
        <f>IF(A124=PROGRAMME!$B$5+PROGRAMME!$B$4*PROGRAMME!$B$6*PROGRAMME!$C$6,H123,0)</f>
        <v>0</v>
      </c>
      <c r="F124" s="2">
        <f t="shared" si="6"/>
        <v>0</v>
      </c>
      <c r="G124" s="3">
        <f>IF(A124=PROGRAMME!$B$5+PROGRAMME!$B$4*PROGRAMME!$B$6*PROGRAMME!$C$6,E124,0)</f>
        <v>0</v>
      </c>
      <c r="H124" s="2">
        <f t="shared" si="7"/>
        <v>0</v>
      </c>
    </row>
    <row r="125" spans="1:8" x14ac:dyDescent="0.25">
      <c r="A125" s="29" t="s">
        <v>21</v>
      </c>
      <c r="B125" s="29"/>
      <c r="C125" s="29"/>
      <c r="D125" s="30">
        <f>SUM(D5:D124)</f>
        <v>540826.28930246446</v>
      </c>
      <c r="E125" s="31">
        <f>SUM(E5:E124)</f>
        <v>1090850.4703026295</v>
      </c>
      <c r="F125" s="32">
        <f>+D125+E125</f>
        <v>1631676.7596050939</v>
      </c>
      <c r="G125" s="1"/>
      <c r="H125" s="1"/>
    </row>
    <row r="126" spans="1:8" x14ac:dyDescent="0.25">
      <c r="A126" s="7" t="s">
        <v>37</v>
      </c>
      <c r="B126" s="37"/>
      <c r="C126" s="37"/>
      <c r="D126" s="8"/>
      <c r="E126" s="8"/>
      <c r="F126" s="9" t="e">
        <f>NPV(PROGRAMME!#REF!/PROGRAMME!B6,PROGRAMME!B4*PROGRAMME!B6,F4:F124)</f>
        <v>#REF!</v>
      </c>
      <c r="G126" s="1"/>
      <c r="H12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0"/>
  <sheetViews>
    <sheetView zoomScaleNormal="100" workbookViewId="0">
      <selection activeCell="A128" sqref="A128"/>
    </sheetView>
  </sheetViews>
  <sheetFormatPr defaultColWidth="8.85546875" defaultRowHeight="15" x14ac:dyDescent="0.25"/>
  <cols>
    <col min="1" max="1" width="12.140625" customWidth="1"/>
    <col min="2" max="2" width="15.140625" bestFit="1" customWidth="1"/>
    <col min="3" max="4" width="15.85546875" bestFit="1" customWidth="1"/>
    <col min="5" max="5" width="20.85546875" bestFit="1" customWidth="1"/>
    <col min="6" max="6" width="14.7109375" bestFit="1" customWidth="1"/>
    <col min="7" max="7" width="15.85546875" bestFit="1" customWidth="1"/>
    <col min="8" max="8" width="13.140625" bestFit="1" customWidth="1"/>
  </cols>
  <sheetData>
    <row r="1" spans="1:8" x14ac:dyDescent="0.25">
      <c r="A1" s="4" t="s">
        <v>0</v>
      </c>
      <c r="B1" s="4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/>
    </row>
    <row r="2" spans="1:8" x14ac:dyDescent="0.25">
      <c r="A2" s="5" t="s">
        <v>6</v>
      </c>
      <c r="B2" s="5"/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39</v>
      </c>
    </row>
    <row r="3" spans="1:8" x14ac:dyDescent="0.25">
      <c r="A3" s="6" t="s">
        <v>15</v>
      </c>
      <c r="B3" s="6"/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/>
    </row>
    <row r="4" spans="1:8" x14ac:dyDescent="0.25">
      <c r="A4" s="28">
        <f>+PROGRAMME!B5</f>
        <v>44197</v>
      </c>
      <c r="B4" s="28"/>
      <c r="C4" s="5"/>
      <c r="D4" s="5"/>
      <c r="E4" s="27"/>
      <c r="F4" s="5"/>
      <c r="G4" s="27">
        <f>+PROGRAMME!B2</f>
        <v>1000000</v>
      </c>
      <c r="H4" s="27"/>
    </row>
    <row r="5" spans="1:8" x14ac:dyDescent="0.25">
      <c r="A5" s="10">
        <f>+A4+PROGRAMME!C6</f>
        <v>44288.3125</v>
      </c>
      <c r="B5" s="10" t="b">
        <f>AND(PROGRAMME!$C$7&gt;0,PROGRAMME!$C$7&gt;-$A$4+A5)</f>
        <v>1</v>
      </c>
      <c r="C5" s="2">
        <f>+G4*PROGRAMME!$B$3/PROGRAMME!$B$6</f>
        <v>12500</v>
      </c>
      <c r="D5" s="2">
        <f>IF(B5,0,IF(ROUND(G4,0)&gt;0,+E5-C5,0))</f>
        <v>0</v>
      </c>
      <c r="E5" s="2">
        <f>IF(B5,0,IF(ROUND(G4,0)&gt;0,H5+'ΒΟΗΘΗΤΙΚΕΣ ΕΡΓΑΣΙΕΣ'!$D$6+PROGRAMME!$C$9*PROGRAMME!$B$3/PROGRAMME!$B$6,0))</f>
        <v>0</v>
      </c>
      <c r="F5" s="2">
        <f t="shared" ref="F5:F68" si="0">IF(ROUND(G4,0)&gt;0,+D5+F4,0)</f>
        <v>0</v>
      </c>
      <c r="G5" s="2">
        <f>IF(G4&gt;0,+G4+C5-E5,0)</f>
        <v>1012500</v>
      </c>
      <c r="H5" s="2">
        <f>IF(A5-$A$4='ΒΟΗΘΗΤΙΚΕΣ ΕΡΓΑΣΙΕΣ'!$G$6,PROGRAMME!$C$9,0)</f>
        <v>0</v>
      </c>
    </row>
    <row r="6" spans="1:8" x14ac:dyDescent="0.25">
      <c r="A6" s="10">
        <f>+A5+'ΒΟΗΘΗΤΙΚΕΣ ΕΡΓΑΣΙΕΣ'!D5</f>
        <v>44379.625</v>
      </c>
      <c r="B6" s="10" t="b">
        <f>AND(PROGRAMME!$C$7&gt;0,PROGRAMME!$C$7&gt;-$A$4+A6)</f>
        <v>1</v>
      </c>
      <c r="C6" s="2">
        <f>+G5*PROGRAMME!$B$3/PROGRAMME!$B$6</f>
        <v>12656.25</v>
      </c>
      <c r="D6" s="2">
        <f>IF(B6,0,IF(ROUND(G5,0)&gt;0,+E6-C6,0))</f>
        <v>0</v>
      </c>
      <c r="E6" s="2">
        <f>IF(B6,0,IF(ROUND(G5,0)&gt;0,H6+'ΒΟΗΘΗΤΙΚΕΣ ΕΡΓΑΣΙΕΣ'!$D$6+PROGRAMME!$C$9*PROGRAMME!$B$3/PROGRAMME!$B$6,0))</f>
        <v>0</v>
      </c>
      <c r="F6" s="2">
        <f t="shared" si="0"/>
        <v>0</v>
      </c>
      <c r="G6" s="2">
        <f t="shared" ref="G6:G36" si="1">IF(G5&gt;0,+G5+C6-E6,0)</f>
        <v>1025156.25</v>
      </c>
      <c r="H6" s="2">
        <f>IF(A6-$A$4='ΒΟΗΘΗΤΙΚΕΣ ΕΡΓΑΣΙΕΣ'!$G$6,PROGRAMME!$C$9,0)</f>
        <v>0</v>
      </c>
    </row>
    <row r="7" spans="1:8" x14ac:dyDescent="0.25">
      <c r="A7" s="10">
        <f>+A6+'ΒΟΗΘΗΤΙΚΕΣ ΕΡΓΑΣΙΕΣ'!$D$5</f>
        <v>44470.9375</v>
      </c>
      <c r="B7" s="10" t="b">
        <f>AND(PROGRAMME!$C$7&gt;0,PROGRAMME!$C$7&gt;-$A$4+A7)</f>
        <v>1</v>
      </c>
      <c r="C7" s="2">
        <f>+G6*PROGRAMME!$B$3/PROGRAMME!$B$6</f>
        <v>12814.453125</v>
      </c>
      <c r="D7" s="2">
        <f t="shared" ref="D7:D36" si="2">IF(B7,0,IF(ROUND(G6,0)&gt;0,+E7-C7,0))</f>
        <v>0</v>
      </c>
      <c r="E7" s="2">
        <f>IF(B7,0,IF(ROUND(G6,0)&gt;0,H7+'ΒΟΗΘΗΤΙΚΕΣ ΕΡΓΑΣΙΕΣ'!$D$6+PROGRAMME!$C$9*PROGRAMME!$B$3/PROGRAMME!$B$6,0))</f>
        <v>0</v>
      </c>
      <c r="F7" s="2">
        <f t="shared" si="0"/>
        <v>0</v>
      </c>
      <c r="G7" s="2">
        <f t="shared" si="1"/>
        <v>1037970.703125</v>
      </c>
      <c r="H7" s="2">
        <f>IF(A7-$A$4='ΒΟΗΘΗΤΙΚΕΣ ΕΡΓΑΣΙΕΣ'!$G$6,PROGRAMME!$C$9,0)</f>
        <v>0</v>
      </c>
    </row>
    <row r="8" spans="1:8" x14ac:dyDescent="0.25">
      <c r="A8" s="10">
        <f>+A7+'ΒΟΗΘΗΤΙΚΕΣ ΕΡΓΑΣΙΕΣ'!$D$5</f>
        <v>44562.25</v>
      </c>
      <c r="B8" s="10" t="b">
        <f>AND(PROGRAMME!$C$7&gt;0,PROGRAMME!$C$7&gt;-$A$4+A8)</f>
        <v>1</v>
      </c>
      <c r="C8" s="2">
        <f>+G7*PROGRAMME!$B$3/PROGRAMME!$B$6</f>
        <v>12974.6337890625</v>
      </c>
      <c r="D8" s="2">
        <f t="shared" si="2"/>
        <v>0</v>
      </c>
      <c r="E8" s="2">
        <f>IF(B8,0,IF(ROUND(G7,0)&gt;0,H8+'ΒΟΗΘΗΤΙΚΕΣ ΕΡΓΑΣΙΕΣ'!$D$6+PROGRAMME!$C$9*PROGRAMME!$B$3/PROGRAMME!$B$6,0))</f>
        <v>0</v>
      </c>
      <c r="F8" s="2">
        <f t="shared" si="0"/>
        <v>0</v>
      </c>
      <c r="G8" s="2">
        <f t="shared" si="1"/>
        <v>1050945.3369140625</v>
      </c>
      <c r="H8" s="2">
        <f>IF(A8-$A$4='ΒΟΗΘΗΤΙΚΕΣ ΕΡΓΑΣΙΕΣ'!$G$6,PROGRAMME!$C$9,0)</f>
        <v>0</v>
      </c>
    </row>
    <row r="9" spans="1:8" x14ac:dyDescent="0.25">
      <c r="A9" s="10">
        <f>+A8+'ΒΟΗΘΗΤΙΚΕΣ ΕΡΓΑΣΙΕΣ'!$D$5</f>
        <v>44653.5625</v>
      </c>
      <c r="B9" s="10" t="b">
        <f>AND(PROGRAMME!$C$7&gt;0,PROGRAMME!$C$7&gt;-$A$4+A9)</f>
        <v>1</v>
      </c>
      <c r="C9" s="2">
        <f>+G8*PROGRAMME!$B$3/PROGRAMME!$B$6</f>
        <v>13136.816711425781</v>
      </c>
      <c r="D9" s="2">
        <f t="shared" si="2"/>
        <v>0</v>
      </c>
      <c r="E9" s="2">
        <f>IF(B9,0,IF(ROUND(G8,0)&gt;0,H9+'ΒΟΗΘΗΤΙΚΕΣ ΕΡΓΑΣΙΕΣ'!$D$6+PROGRAMME!$C$9*PROGRAMME!$B$3/PROGRAMME!$B$6,0))</f>
        <v>0</v>
      </c>
      <c r="F9" s="2">
        <f t="shared" si="0"/>
        <v>0</v>
      </c>
      <c r="G9" s="2">
        <f t="shared" si="1"/>
        <v>1064082.1536254883</v>
      </c>
      <c r="H9" s="2">
        <f>IF(A9-$A$4='ΒΟΗΘΗΤΙΚΕΣ ΕΡΓΑΣΙΕΣ'!$G$6,PROGRAMME!$C$9,0)</f>
        <v>0</v>
      </c>
    </row>
    <row r="10" spans="1:8" x14ac:dyDescent="0.25">
      <c r="A10" s="10">
        <f>+A9+'ΒΟΗΘΗΤΙΚΕΣ ΕΡΓΑΣΙΕΣ'!$D$5</f>
        <v>44744.875</v>
      </c>
      <c r="B10" s="10" t="b">
        <f>AND(PROGRAMME!$C$7&gt;0,PROGRAMME!$C$7&gt;-$A$4+A10)</f>
        <v>1</v>
      </c>
      <c r="C10" s="2">
        <f>+G9*PROGRAMME!$B$3/PROGRAMME!$B$6</f>
        <v>13301.026920318604</v>
      </c>
      <c r="D10" s="2">
        <f t="shared" si="2"/>
        <v>0</v>
      </c>
      <c r="E10" s="2">
        <f>IF(B10,0,IF(ROUND(G9,0)&gt;0,H10+'ΒΟΗΘΗΤΙΚΕΣ ΕΡΓΑΣΙΕΣ'!$D$6+PROGRAMME!$C$9*PROGRAMME!$B$3/PROGRAMME!$B$6,0))</f>
        <v>0</v>
      </c>
      <c r="F10" s="2">
        <f t="shared" si="0"/>
        <v>0</v>
      </c>
      <c r="G10" s="2">
        <f t="shared" si="1"/>
        <v>1077383.1805458069</v>
      </c>
      <c r="H10" s="2">
        <f>IF(A10-$A$4='ΒΟΗΘΗΤΙΚΕΣ ΕΡΓΑΣΙΕΣ'!$G$6,PROGRAMME!$C$9,0)</f>
        <v>0</v>
      </c>
    </row>
    <row r="11" spans="1:8" x14ac:dyDescent="0.25">
      <c r="A11" s="10">
        <f>+A10+'ΒΟΗΘΗΤΙΚΕΣ ΕΡΓΑΣΙΕΣ'!$D$5</f>
        <v>44836.1875</v>
      </c>
      <c r="B11" s="10" t="b">
        <f>AND(PROGRAMME!$C$7&gt;0,PROGRAMME!$C$7&gt;-$A$4+A11)</f>
        <v>1</v>
      </c>
      <c r="C11" s="2">
        <f>+G10*PROGRAMME!$B$3/PROGRAMME!$B$6</f>
        <v>13467.289756822587</v>
      </c>
      <c r="D11" s="2">
        <f t="shared" si="2"/>
        <v>0</v>
      </c>
      <c r="E11" s="2">
        <f>IF(B11,0,IF(ROUND(G10,0)&gt;0,H11+'ΒΟΗΘΗΤΙΚΕΣ ΕΡΓΑΣΙΕΣ'!$D$6+PROGRAMME!$C$9*PROGRAMME!$B$3/PROGRAMME!$B$6,0))</f>
        <v>0</v>
      </c>
      <c r="F11" s="2">
        <f t="shared" si="0"/>
        <v>0</v>
      </c>
      <c r="G11" s="2">
        <f t="shared" si="1"/>
        <v>1090850.4703026295</v>
      </c>
      <c r="H11" s="2">
        <f>IF(A11-$A$4='ΒΟΗΘΗΤΙΚΕΣ ΕΡΓΑΣΙΕΣ'!$G$6,PROGRAMME!$C$9,0)</f>
        <v>0</v>
      </c>
    </row>
    <row r="12" spans="1:8" x14ac:dyDescent="0.25">
      <c r="A12" s="10">
        <f>+A11+'ΒΟΗΘΗΤΙΚΕΣ ΕΡΓΑΣΙΕΣ'!$D$5</f>
        <v>44927.5</v>
      </c>
      <c r="B12" s="10" t="b">
        <f>AND(PROGRAMME!$C$7&gt;0,PROGRAMME!$C$7&gt;-$A$4+A12)</f>
        <v>0</v>
      </c>
      <c r="C12" s="2">
        <f>+G11*PROGRAMME!$B$3/PROGRAMME!$B$6</f>
        <v>13635.630878782869</v>
      </c>
      <c r="D12" s="2">
        <f t="shared" si="2"/>
        <v>14575.019613870651</v>
      </c>
      <c r="E12" s="2">
        <f>IF(B12,0,IF(ROUND(G11,0)&gt;0,H12+'ΒΟΗΘΗΤΙΚΕΣ ΕΡΓΑΣΙΕΣ'!$D$6+PROGRAMME!$C$9*PROGRAMME!$B$3/PROGRAMME!$B$6,0))</f>
        <v>28210.65049265352</v>
      </c>
      <c r="F12" s="2">
        <f t="shared" si="0"/>
        <v>14575.019613870651</v>
      </c>
      <c r="G12" s="2">
        <f t="shared" si="1"/>
        <v>1076275.4506887589</v>
      </c>
      <c r="H12" s="2">
        <f>IF(A12-$A$4='ΒΟΗΘΗΤΙΚΕΣ ΕΡΓΑΣΙΕΣ'!$G$6,PROGRAMME!$C$9,0)</f>
        <v>0</v>
      </c>
    </row>
    <row r="13" spans="1:8" x14ac:dyDescent="0.25">
      <c r="A13" s="10">
        <f>+A12+'ΒΟΗΘΗΤΙΚΕΣ ΕΡΓΑΣΙΕΣ'!$D$5</f>
        <v>45018.8125</v>
      </c>
      <c r="B13" s="10" t="b">
        <f>AND(PROGRAMME!$C$7&gt;0,PROGRAMME!$C$7&gt;-$A$4+A13)</f>
        <v>0</v>
      </c>
      <c r="C13" s="2">
        <f>+G12*PROGRAMME!$B$3/PROGRAMME!$B$6</f>
        <v>13453.443133609486</v>
      </c>
      <c r="D13" s="2">
        <f t="shared" si="2"/>
        <v>14757.207359044034</v>
      </c>
      <c r="E13" s="2">
        <f>IF(B13,0,IF(ROUND(G12,0)&gt;0,H13+'ΒΟΗΘΗΤΙΚΕΣ ΕΡΓΑΣΙΕΣ'!$D$6+PROGRAMME!$C$9*PROGRAMME!$B$3/PROGRAMME!$B$6,0))</f>
        <v>28210.65049265352</v>
      </c>
      <c r="F13" s="2">
        <f t="shared" si="0"/>
        <v>29332.226972914686</v>
      </c>
      <c r="G13" s="2">
        <f t="shared" si="1"/>
        <v>1061518.2433297148</v>
      </c>
      <c r="H13" s="2">
        <f>IF(A13-$A$4='ΒΟΗΘΗΤΙΚΕΣ ΕΡΓΑΣΙΕΣ'!$G$6,PROGRAMME!$C$9,0)</f>
        <v>0</v>
      </c>
    </row>
    <row r="14" spans="1:8" x14ac:dyDescent="0.25">
      <c r="A14" s="10">
        <f>+A13+'ΒΟΗΘΗΤΙΚΕΣ ΕΡΓΑΣΙΕΣ'!$D$5</f>
        <v>45110.125</v>
      </c>
      <c r="B14" s="10" t="b">
        <f>AND(PROGRAMME!$C$7&gt;0,PROGRAMME!$C$7&gt;-$A$4+A14)</f>
        <v>0</v>
      </c>
      <c r="C14" s="2">
        <f>+G13*PROGRAMME!$B$3/PROGRAMME!$B$6</f>
        <v>13268.978041621434</v>
      </c>
      <c r="D14" s="2">
        <f t="shared" si="2"/>
        <v>14941.672451032086</v>
      </c>
      <c r="E14" s="2">
        <f>IF(B14,0,IF(ROUND(G13,0)&gt;0,H14+'ΒΟΗΘΗΤΙΚΕΣ ΕΡΓΑΣΙΕΣ'!$D$6+PROGRAMME!$C$9*PROGRAMME!$B$3/PROGRAMME!$B$6,0))</f>
        <v>28210.65049265352</v>
      </c>
      <c r="F14" s="2">
        <f t="shared" si="0"/>
        <v>44273.899423946772</v>
      </c>
      <c r="G14" s="2">
        <f t="shared" si="1"/>
        <v>1046576.5708786827</v>
      </c>
      <c r="H14" s="2">
        <f>IF(A14-$A$4='ΒΟΗΘΗΤΙΚΕΣ ΕΡΓΑΣΙΕΣ'!$G$6,PROGRAMME!$C$9,0)</f>
        <v>0</v>
      </c>
    </row>
    <row r="15" spans="1:8" x14ac:dyDescent="0.25">
      <c r="A15" s="10">
        <f>+A14+'ΒΟΗΘΗΤΙΚΕΣ ΕΡΓΑΣΙΕΣ'!$D$5</f>
        <v>45201.4375</v>
      </c>
      <c r="B15" s="10" t="b">
        <f>AND(PROGRAMME!$C$7&gt;0,PROGRAMME!$C$7&gt;-$A$4+A15)</f>
        <v>0</v>
      </c>
      <c r="C15" s="2">
        <f>+G14*PROGRAMME!$B$3/PROGRAMME!$B$6</f>
        <v>13082.207135983534</v>
      </c>
      <c r="D15" s="2">
        <f t="shared" si="2"/>
        <v>15128.443356669986</v>
      </c>
      <c r="E15" s="2">
        <f>IF(B15,0,IF(ROUND(G14,0)&gt;0,H15+'ΒΟΗΘΗΤΙΚΕΣ ΕΡΓΑΣΙΕΣ'!$D$6+PROGRAMME!$C$9*PROGRAMME!$B$3/PROGRAMME!$B$6,0))</f>
        <v>28210.65049265352</v>
      </c>
      <c r="F15" s="2">
        <f t="shared" si="0"/>
        <v>59402.34278061676</v>
      </c>
      <c r="G15" s="2">
        <f t="shared" si="1"/>
        <v>1031448.1275220127</v>
      </c>
      <c r="H15" s="2">
        <f>IF(A15-$A$4='ΒΟΗΘΗΤΙΚΕΣ ΕΡΓΑΣΙΕΣ'!$G$6,PROGRAMME!$C$9,0)</f>
        <v>0</v>
      </c>
    </row>
    <row r="16" spans="1:8" x14ac:dyDescent="0.25">
      <c r="A16" s="10">
        <f>+A15+'ΒΟΗΘΗΤΙΚΕΣ ΕΡΓΑΣΙΕΣ'!$D$5</f>
        <v>45292.75</v>
      </c>
      <c r="B16" s="10" t="b">
        <f>AND(PROGRAMME!$C$7&gt;0,PROGRAMME!$C$7&gt;-$A$4+A16)</f>
        <v>0</v>
      </c>
      <c r="C16" s="2">
        <f>+G15*PROGRAMME!$B$3/PROGRAMME!$B$6</f>
        <v>12893.10159402516</v>
      </c>
      <c r="D16" s="2">
        <f t="shared" si="2"/>
        <v>15317.54889862836</v>
      </c>
      <c r="E16" s="2">
        <f>IF(B16,0,IF(ROUND(G15,0)&gt;0,H16+'ΒΟΗΘΗΤΙΚΕΣ ΕΡΓΑΣΙΕΣ'!$D$6+PROGRAMME!$C$9*PROGRAMME!$B$3/PROGRAMME!$B$6,0))</f>
        <v>28210.65049265352</v>
      </c>
      <c r="F16" s="2">
        <f t="shared" si="0"/>
        <v>74719.89167924512</v>
      </c>
      <c r="G16" s="2">
        <f t="shared" si="1"/>
        <v>1016130.5786233844</v>
      </c>
      <c r="H16" s="2">
        <f>IF(A16-$A$4='ΒΟΗΘΗΤΙΚΕΣ ΕΡΓΑΣΙΕΣ'!$G$6,PROGRAMME!$C$9,0)</f>
        <v>0</v>
      </c>
    </row>
    <row r="17" spans="1:8" x14ac:dyDescent="0.25">
      <c r="A17" s="10">
        <f>+A16+'ΒΟΗΘΗΤΙΚΕΣ ΕΡΓΑΣΙΕΣ'!$D$5</f>
        <v>45384.0625</v>
      </c>
      <c r="B17" s="10" t="b">
        <f>AND(PROGRAMME!$C$7&gt;0,PROGRAMME!$C$7&gt;-$A$4+A17)</f>
        <v>0</v>
      </c>
      <c r="C17" s="2">
        <f>+G16*PROGRAMME!$B$3/PROGRAMME!$B$6</f>
        <v>12701.632232792304</v>
      </c>
      <c r="D17" s="2">
        <f t="shared" si="2"/>
        <v>15509.018259861215</v>
      </c>
      <c r="E17" s="2">
        <f>IF(B17,0,IF(ROUND(G16,0)&gt;0,H17+'ΒΟΗΘΗΤΙΚΕΣ ΕΡΓΑΣΙΕΣ'!$D$6+PROGRAMME!$C$9*PROGRAMME!$B$3/PROGRAMME!$B$6,0))</f>
        <v>28210.65049265352</v>
      </c>
      <c r="F17" s="2">
        <f t="shared" si="0"/>
        <v>90228.909939106336</v>
      </c>
      <c r="G17" s="2">
        <f t="shared" si="1"/>
        <v>1000621.5603635232</v>
      </c>
      <c r="H17" s="2">
        <f>IF(A17-$A$4='ΒΟΗΘΗΤΙΚΕΣ ΕΡΓΑΣΙΕΣ'!$G$6,PROGRAMME!$C$9,0)</f>
        <v>0</v>
      </c>
    </row>
    <row r="18" spans="1:8" x14ac:dyDescent="0.25">
      <c r="A18" s="10">
        <f>+A17+'ΒΟΗΘΗΤΙΚΕΣ ΕΡΓΑΣΙΕΣ'!$D$5</f>
        <v>45475.375</v>
      </c>
      <c r="B18" s="10" t="b">
        <f>AND(PROGRAMME!$C$7&gt;0,PROGRAMME!$C$7&gt;-$A$4+A18)</f>
        <v>0</v>
      </c>
      <c r="C18" s="2">
        <f>+G17*PROGRAMME!$B$3/PROGRAMME!$B$6</f>
        <v>12507.769504544041</v>
      </c>
      <c r="D18" s="2">
        <f t="shared" si="2"/>
        <v>15702.880988109478</v>
      </c>
      <c r="E18" s="2">
        <f>IF(B18,0,IF(ROUND(G17,0)&gt;0,H18+'ΒΟΗΘΗΤΙΚΕΣ ΕΡΓΑΣΙΕΣ'!$D$6+PROGRAMME!$C$9*PROGRAMME!$B$3/PROGRAMME!$B$6,0))</f>
        <v>28210.65049265352</v>
      </c>
      <c r="F18" s="2">
        <f t="shared" si="0"/>
        <v>105931.79092721581</v>
      </c>
      <c r="G18" s="2">
        <f t="shared" si="1"/>
        <v>984918.67937541381</v>
      </c>
      <c r="H18" s="2">
        <f>IF(A18-$A$4='ΒΟΗΘΗΤΙΚΕΣ ΕΡΓΑΣΙΕΣ'!$G$6,PROGRAMME!$C$9,0)</f>
        <v>0</v>
      </c>
    </row>
    <row r="19" spans="1:8" x14ac:dyDescent="0.25">
      <c r="A19" s="10">
        <f>+A18+'ΒΟΗΘΗΤΙΚΕΣ ΕΡΓΑΣΙΕΣ'!$D$5</f>
        <v>45566.6875</v>
      </c>
      <c r="B19" s="10" t="b">
        <f>AND(PROGRAMME!$C$7&gt;0,PROGRAMME!$C$7&gt;-$A$4+A19)</f>
        <v>0</v>
      </c>
      <c r="C19" s="2">
        <f>+G18*PROGRAMME!$B$3/PROGRAMME!$B$6</f>
        <v>12311.483492192674</v>
      </c>
      <c r="D19" s="2">
        <f t="shared" si="2"/>
        <v>15899.167000460846</v>
      </c>
      <c r="E19" s="2">
        <f>IF(B19,0,IF(ROUND(G18,0)&gt;0,H19+'ΒΟΗΘΗΤΙΚΕΣ ΕΡΓΑΣΙΕΣ'!$D$6+PROGRAMME!$C$9*PROGRAMME!$B$3/PROGRAMME!$B$6,0))</f>
        <v>28210.65049265352</v>
      </c>
      <c r="F19" s="2">
        <f t="shared" si="0"/>
        <v>121830.95792767666</v>
      </c>
      <c r="G19" s="2">
        <f t="shared" si="1"/>
        <v>969019.51237495302</v>
      </c>
      <c r="H19" s="2">
        <f>IF(A19-$A$4='ΒΟΗΘΗΤΙΚΕΣ ΕΡΓΑΣΙΕΣ'!$G$6,PROGRAMME!$C$9,0)</f>
        <v>0</v>
      </c>
    </row>
    <row r="20" spans="1:8" x14ac:dyDescent="0.25">
      <c r="A20" s="10">
        <f>+A19+'ΒΟΗΘΗΤΙΚΕΣ ΕΡΓΑΣΙΕΣ'!$D$5</f>
        <v>45658</v>
      </c>
      <c r="B20" s="10" t="b">
        <f>AND(PROGRAMME!$C$7&gt;0,PROGRAMME!$C$7&gt;-$A$4+A20)</f>
        <v>0</v>
      </c>
      <c r="C20" s="2">
        <f>+G19*PROGRAMME!$B$3/PROGRAMME!$B$6</f>
        <v>12112.743904686913</v>
      </c>
      <c r="D20" s="2">
        <f t="shared" si="2"/>
        <v>16097.906587966607</v>
      </c>
      <c r="E20" s="2">
        <f>IF(B20,0,IF(ROUND(G19,0)&gt;0,H20+'ΒΟΗΘΗΤΙΚΕΣ ΕΡΓΑΣΙΕΣ'!$D$6+PROGRAMME!$C$9*PROGRAMME!$B$3/PROGRAMME!$B$6,0))</f>
        <v>28210.65049265352</v>
      </c>
      <c r="F20" s="2">
        <f t="shared" si="0"/>
        <v>137928.86451564328</v>
      </c>
      <c r="G20" s="2">
        <f t="shared" si="1"/>
        <v>952921.60578698642</v>
      </c>
      <c r="H20" s="2">
        <f>IF(A20-$A$4='ΒΟΗΘΗΤΙΚΕΣ ΕΡΓΑΣΙΕΣ'!$G$6,PROGRAMME!$C$9,0)</f>
        <v>0</v>
      </c>
    </row>
    <row r="21" spans="1:8" x14ac:dyDescent="0.25">
      <c r="A21" s="10">
        <f>+A20+'ΒΟΗΘΗΤΙΚΕΣ ΕΡΓΑΣΙΕΣ'!$D$5</f>
        <v>45749.3125</v>
      </c>
      <c r="B21" s="10" t="b">
        <f>AND(PROGRAMME!$C$7&gt;0,PROGRAMME!$C$7&gt;-$A$4+A21)</f>
        <v>0</v>
      </c>
      <c r="C21" s="2">
        <f>+G20*PROGRAMME!$B$3/PROGRAMME!$B$6</f>
        <v>11911.520072337331</v>
      </c>
      <c r="D21" s="2">
        <f t="shared" si="2"/>
        <v>16299.130420316189</v>
      </c>
      <c r="E21" s="2">
        <f>IF(B21,0,IF(ROUND(G20,0)&gt;0,H21+'ΒΟΗΘΗΤΙΚΕΣ ΕΡΓΑΣΙΕΣ'!$D$6+PROGRAMME!$C$9*PROGRAMME!$B$3/PROGRAMME!$B$6,0))</f>
        <v>28210.65049265352</v>
      </c>
      <c r="F21" s="2">
        <f t="shared" si="0"/>
        <v>154227.99493595946</v>
      </c>
      <c r="G21" s="2">
        <f t="shared" si="1"/>
        <v>936622.47536667029</v>
      </c>
      <c r="H21" s="2">
        <f>IF(A21-$A$4='ΒΟΗΘΗΤΙΚΕΣ ΕΡΓΑΣΙΕΣ'!$G$6,PROGRAMME!$C$9,0)</f>
        <v>0</v>
      </c>
    </row>
    <row r="22" spans="1:8" x14ac:dyDescent="0.25">
      <c r="A22" s="10">
        <f>+A21+'ΒΟΗΘΗΤΙΚΕΣ ΕΡΓΑΣΙΕΣ'!$D$5</f>
        <v>45840.625</v>
      </c>
      <c r="B22" s="10" t="b">
        <f>AND(PROGRAMME!$C$7&gt;0,PROGRAMME!$C$7&gt;-$A$4+A22)</f>
        <v>0</v>
      </c>
      <c r="C22" s="2">
        <f>+G21*PROGRAMME!$B$3/PROGRAMME!$B$6</f>
        <v>11707.78094208338</v>
      </c>
      <c r="D22" s="2">
        <f t="shared" si="2"/>
        <v>16502.86955057014</v>
      </c>
      <c r="E22" s="2">
        <f>IF(B22,0,IF(ROUND(G21,0)&gt;0,H22+'ΒΟΗΘΗΤΙΚΕΣ ΕΡΓΑΣΙΕΣ'!$D$6+PROGRAMME!$C$9*PROGRAMME!$B$3/PROGRAMME!$B$6,0))</f>
        <v>28210.65049265352</v>
      </c>
      <c r="F22" s="2">
        <f t="shared" si="0"/>
        <v>170730.86448652961</v>
      </c>
      <c r="G22" s="2">
        <f t="shared" si="1"/>
        <v>920119.60581610014</v>
      </c>
      <c r="H22" s="2">
        <f>IF(A22-$A$4='ΒΟΗΘΗΤΙΚΕΣ ΕΡΓΑΣΙΕΣ'!$G$6,PROGRAMME!$C$9,0)</f>
        <v>0</v>
      </c>
    </row>
    <row r="23" spans="1:8" x14ac:dyDescent="0.25">
      <c r="A23" s="10">
        <f>+A22+'ΒΟΗΘΗΤΙΚΕΣ ΕΡΓΑΣΙΕΣ'!$D$5</f>
        <v>45931.9375</v>
      </c>
      <c r="B23" s="10" t="b">
        <f>AND(PROGRAMME!$C$7&gt;0,PROGRAMME!$C$7&gt;-$A$4+A23)</f>
        <v>0</v>
      </c>
      <c r="C23" s="2">
        <f>+G22*PROGRAMME!$B$3/PROGRAMME!$B$6</f>
        <v>11501.495072701253</v>
      </c>
      <c r="D23" s="2">
        <f t="shared" si="2"/>
        <v>16709.155419952265</v>
      </c>
      <c r="E23" s="2">
        <f>IF(B23,0,IF(ROUND(G22,0)&gt;0,H23+'ΒΟΗΘΗΤΙΚΕΣ ΕΡΓΑΣΙΕΣ'!$D$6+PROGRAMME!$C$9*PROGRAMME!$B$3/PROGRAMME!$B$6,0))</f>
        <v>28210.65049265352</v>
      </c>
      <c r="F23" s="2">
        <f t="shared" si="0"/>
        <v>187440.01990648187</v>
      </c>
      <c r="G23" s="2">
        <f t="shared" si="1"/>
        <v>903410.45039614791</v>
      </c>
      <c r="H23" s="2">
        <f>IF(A23-$A$4='ΒΟΗΘΗΤΙΚΕΣ ΕΡΓΑΣΙΕΣ'!$G$6,PROGRAMME!$C$9,0)</f>
        <v>0</v>
      </c>
    </row>
    <row r="24" spans="1:8" x14ac:dyDescent="0.25">
      <c r="A24" s="10">
        <f>+A23+'ΒΟΗΘΗΤΙΚΕΣ ΕΡΓΑΣΙΕΣ'!$D$5</f>
        <v>46023.25</v>
      </c>
      <c r="B24" s="10" t="b">
        <f>AND(PROGRAMME!$C$7&gt;0,PROGRAMME!$C$7&gt;-$A$4+A24)</f>
        <v>0</v>
      </c>
      <c r="C24" s="2">
        <f>+G23*PROGRAMME!$B$3/PROGRAMME!$B$6</f>
        <v>11292.630629951849</v>
      </c>
      <c r="D24" s="2">
        <f t="shared" si="2"/>
        <v>16918.019862701673</v>
      </c>
      <c r="E24" s="2">
        <f>IF(B24,0,IF(ROUND(G23,0)&gt;0,H24+'ΒΟΗΘΗΤΙΚΕΣ ΕΡΓΑΣΙΕΣ'!$D$6+PROGRAMME!$C$9*PROGRAMME!$B$3/PROGRAMME!$B$6,0))</f>
        <v>28210.65049265352</v>
      </c>
      <c r="F24" s="2">
        <f t="shared" si="0"/>
        <v>204358.03976918355</v>
      </c>
      <c r="G24" s="2">
        <f t="shared" si="1"/>
        <v>886492.43053344626</v>
      </c>
      <c r="H24" s="2">
        <f>IF(A24-$A$4='ΒΟΗΘΗΤΙΚΕΣ ΕΡΓΑΣΙΕΣ'!$G$6,PROGRAMME!$C$9,0)</f>
        <v>0</v>
      </c>
    </row>
    <row r="25" spans="1:8" x14ac:dyDescent="0.25">
      <c r="A25" s="10">
        <f>+A24+'ΒΟΗΘΗΤΙΚΕΣ ΕΡΓΑΣΙΕΣ'!$D$5</f>
        <v>46114.5625</v>
      </c>
      <c r="B25" s="10" t="b">
        <f>AND(PROGRAMME!$C$7&gt;0,PROGRAMME!$C$7&gt;-$A$4+A25)</f>
        <v>0</v>
      </c>
      <c r="C25" s="2">
        <f>+G24*PROGRAMME!$B$3/PROGRAMME!$B$6</f>
        <v>11081.155381668079</v>
      </c>
      <c r="D25" s="2">
        <f t="shared" si="2"/>
        <v>17129.495110985441</v>
      </c>
      <c r="E25" s="2">
        <f>IF(B25,0,IF(ROUND(G24,0)&gt;0,H25+'ΒΟΗΘΗΤΙΚΕΣ ΕΡΓΑΣΙΕΣ'!$D$6+PROGRAMME!$C$9*PROGRAMME!$B$3/PROGRAMME!$B$6,0))</f>
        <v>28210.65049265352</v>
      </c>
      <c r="F25" s="2">
        <f t="shared" si="0"/>
        <v>221487.534880169</v>
      </c>
      <c r="G25" s="2">
        <f t="shared" si="1"/>
        <v>869362.9354224609</v>
      </c>
      <c r="H25" s="2">
        <f>IF(A25-$A$4='ΒΟΗΘΗΤΙΚΕΣ ΕΡΓΑΣΙΕΣ'!$G$6,PROGRAMME!$C$9,0)</f>
        <v>0</v>
      </c>
    </row>
    <row r="26" spans="1:8" x14ac:dyDescent="0.25">
      <c r="A26" s="10">
        <f>+A25+'ΒΟΗΘΗΤΙΚΕΣ ΕΡΓΑΣΙΕΣ'!$D$5</f>
        <v>46205.875</v>
      </c>
      <c r="B26" s="10" t="b">
        <f>AND(PROGRAMME!$C$7&gt;0,PROGRAMME!$C$7&gt;-$A$4+A26)</f>
        <v>0</v>
      </c>
      <c r="C26" s="2">
        <f>+G25*PROGRAMME!$B$3/PROGRAMME!$B$6</f>
        <v>10867.036692780763</v>
      </c>
      <c r="D26" s="2">
        <f t="shared" si="2"/>
        <v>17343.613799872757</v>
      </c>
      <c r="E26" s="2">
        <f>IF(B26,0,IF(ROUND(G25,0)&gt;0,H26+'ΒΟΗΘΗΤΙΚΕΣ ΕΡΓΑΣΙΕΣ'!$D$6+PROGRAMME!$C$9*PROGRAMME!$B$3/PROGRAMME!$B$6,0))</f>
        <v>28210.65049265352</v>
      </c>
      <c r="F26" s="2">
        <f t="shared" si="0"/>
        <v>238831.14868004175</v>
      </c>
      <c r="G26" s="2">
        <f t="shared" si="1"/>
        <v>852019.32162258821</v>
      </c>
      <c r="H26" s="2">
        <f>IF(A26-$A$4='ΒΟΗΘΗΤΙΚΕΣ ΕΡΓΑΣΙΕΣ'!$G$6,PROGRAMME!$C$9,0)</f>
        <v>0</v>
      </c>
    </row>
    <row r="27" spans="1:8" x14ac:dyDescent="0.25">
      <c r="A27" s="10">
        <f>+A26+'ΒΟΗΘΗΤΙΚΕΣ ΕΡΓΑΣΙΕΣ'!$D$5</f>
        <v>46297.1875</v>
      </c>
      <c r="B27" s="10" t="b">
        <f>AND(PROGRAMME!$C$7&gt;0,PROGRAMME!$C$7&gt;-$A$4+A27)</f>
        <v>0</v>
      </c>
      <c r="C27" s="2">
        <f>+G26*PROGRAMME!$B$3/PROGRAMME!$B$6</f>
        <v>10650.241520282354</v>
      </c>
      <c r="D27" s="2">
        <f t="shared" si="2"/>
        <v>17560.408972371166</v>
      </c>
      <c r="E27" s="2">
        <f>IF(B27,0,IF(ROUND(G26,0)&gt;0,H27+'ΒΟΗΘΗΤΙΚΕΣ ΕΡΓΑΣΙΕΣ'!$D$6+PROGRAMME!$C$9*PROGRAMME!$B$3/PROGRAMME!$B$6,0))</f>
        <v>28210.65049265352</v>
      </c>
      <c r="F27" s="2">
        <f t="shared" si="0"/>
        <v>256391.55765241291</v>
      </c>
      <c r="G27" s="2">
        <f t="shared" si="1"/>
        <v>834458.91265021707</v>
      </c>
      <c r="H27" s="2">
        <f>IF(A27-$A$4='ΒΟΗΘΗΤΙΚΕΣ ΕΡΓΑΣΙΕΣ'!$G$6,PROGRAMME!$C$9,0)</f>
        <v>0</v>
      </c>
    </row>
    <row r="28" spans="1:8" x14ac:dyDescent="0.25">
      <c r="A28" s="10">
        <f>+A27+'ΒΟΗΘΗΤΙΚΕΣ ΕΡΓΑΣΙΕΣ'!$D$5</f>
        <v>46388.5</v>
      </c>
      <c r="B28" s="10" t="b">
        <f>AND(PROGRAMME!$C$7&gt;0,PROGRAMME!$C$7&gt;-$A$4+A28)</f>
        <v>0</v>
      </c>
      <c r="C28" s="2">
        <f>+G27*PROGRAMME!$B$3/PROGRAMME!$B$6</f>
        <v>10430.736408127714</v>
      </c>
      <c r="D28" s="2">
        <f t="shared" si="2"/>
        <v>17779.914084525808</v>
      </c>
      <c r="E28" s="2">
        <f>IF(B28,0,IF(ROUND(G27,0)&gt;0,H28+'ΒΟΗΘΗΤΙΚΕΣ ΕΡΓΑΣΙΕΣ'!$D$6+PROGRAMME!$C$9*PROGRAMME!$B$3/PROGRAMME!$B$6,0))</f>
        <v>28210.65049265352</v>
      </c>
      <c r="F28" s="2">
        <f t="shared" si="0"/>
        <v>274171.47173693869</v>
      </c>
      <c r="G28" s="2">
        <f t="shared" si="1"/>
        <v>816678.99856569129</v>
      </c>
      <c r="H28" s="2">
        <f>IF(A28-$A$4='ΒΟΗΘΗΤΙΚΕΣ ΕΡΓΑΣΙΕΣ'!$G$6,PROGRAMME!$C$9,0)</f>
        <v>0</v>
      </c>
    </row>
    <row r="29" spans="1:8" x14ac:dyDescent="0.25">
      <c r="A29" s="10">
        <f>+A28+'ΒΟΗΘΗΤΙΚΕΣ ΕΡΓΑΣΙΕΣ'!$D$5</f>
        <v>46479.8125</v>
      </c>
      <c r="B29" s="10" t="b">
        <f>AND(PROGRAMME!$C$7&gt;0,PROGRAMME!$C$7&gt;-$A$4+A29)</f>
        <v>0</v>
      </c>
      <c r="C29" s="2">
        <f>+G28*PROGRAMME!$B$3/PROGRAMME!$B$6</f>
        <v>10208.487482071141</v>
      </c>
      <c r="D29" s="2">
        <f t="shared" si="2"/>
        <v>18002.163010582379</v>
      </c>
      <c r="E29" s="2">
        <f>IF(B29,0,IF(ROUND(G28,0)&gt;0,H29+'ΒΟΗΘΗΤΙΚΕΣ ΕΡΓΑΣΙΕΣ'!$D$6+PROGRAMME!$C$9*PROGRAMME!$B$3/PROGRAMME!$B$6,0))</f>
        <v>28210.65049265352</v>
      </c>
      <c r="F29" s="2">
        <f t="shared" si="0"/>
        <v>292173.63474752108</v>
      </c>
      <c r="G29" s="2">
        <f t="shared" si="1"/>
        <v>798676.83555510896</v>
      </c>
      <c r="H29" s="2">
        <f>IF(A29-$A$4='ΒΟΗΘΗΤΙΚΕΣ ΕΡΓΑΣΙΕΣ'!$G$6,PROGRAMME!$C$9,0)</f>
        <v>0</v>
      </c>
    </row>
    <row r="30" spans="1:8" x14ac:dyDescent="0.25">
      <c r="A30" s="10">
        <f>+A29+'ΒΟΗΘΗΤΙΚΕΣ ΕΡΓΑΣΙΕΣ'!$D$5</f>
        <v>46571.125</v>
      </c>
      <c r="B30" s="10" t="b">
        <f>AND(PROGRAMME!$C$7&gt;0,PROGRAMME!$C$7&gt;-$A$4+A30)</f>
        <v>0</v>
      </c>
      <c r="C30" s="2">
        <f>+G29*PROGRAMME!$B$3/PROGRAMME!$B$6</f>
        <v>9983.4604444388624</v>
      </c>
      <c r="D30" s="2">
        <f t="shared" si="2"/>
        <v>18227.190048214659</v>
      </c>
      <c r="E30" s="2">
        <f>IF(B30,0,IF(ROUND(G29,0)&gt;0,H30+'ΒΟΗΘΗΤΙΚΕΣ ΕΡΓΑΣΙΕΣ'!$D$6+PROGRAMME!$C$9*PROGRAMME!$B$3/PROGRAMME!$B$6,0))</f>
        <v>28210.65049265352</v>
      </c>
      <c r="F30" s="2">
        <f t="shared" si="0"/>
        <v>310400.82479573577</v>
      </c>
      <c r="G30" s="2">
        <f t="shared" si="1"/>
        <v>780449.64550689433</v>
      </c>
      <c r="H30" s="2">
        <f>IF(A30-$A$4='ΒΟΗΘΗΤΙΚΕΣ ΕΡΓΑΣΙΕΣ'!$G$6,PROGRAMME!$C$9,0)</f>
        <v>0</v>
      </c>
    </row>
    <row r="31" spans="1:8" x14ac:dyDescent="0.25">
      <c r="A31" s="10">
        <f>+A30+'ΒΟΗΘΗΤΙΚΕΣ ΕΡΓΑΣΙΕΣ'!$D$5</f>
        <v>46662.4375</v>
      </c>
      <c r="B31" s="10" t="b">
        <f>AND(PROGRAMME!$C$7&gt;0,PROGRAMME!$C$7&gt;-$A$4+A31)</f>
        <v>0</v>
      </c>
      <c r="C31" s="2">
        <f>+G30*PROGRAMME!$B$3/PROGRAMME!$B$6</f>
        <v>9755.6205688361788</v>
      </c>
      <c r="D31" s="2">
        <f t="shared" si="2"/>
        <v>18455.029923817339</v>
      </c>
      <c r="E31" s="2">
        <f>IF(B31,0,IF(ROUND(G30,0)&gt;0,H31+'ΒΟΗΘΗΤΙΚΕΣ ΕΡΓΑΣΙΕΣ'!$D$6+PROGRAMME!$C$9*PROGRAMME!$B$3/PROGRAMME!$B$6,0))</f>
        <v>28210.65049265352</v>
      </c>
      <c r="F31" s="2">
        <f t="shared" si="0"/>
        <v>328855.85471955308</v>
      </c>
      <c r="G31" s="2">
        <f t="shared" si="1"/>
        <v>761994.61558307707</v>
      </c>
      <c r="H31" s="2">
        <f>IF(A31-$A$4='ΒΟΗΘΗΤΙΚΕΣ ΕΡΓΑΣΙΕΣ'!$G$6,PROGRAMME!$C$9,0)</f>
        <v>0</v>
      </c>
    </row>
    <row r="32" spans="1:8" x14ac:dyDescent="0.25">
      <c r="A32" s="10">
        <f>+A31+'ΒΟΗΘΗΤΙΚΕΣ ΕΡΓΑΣΙΕΣ'!$D$5</f>
        <v>46753.75</v>
      </c>
      <c r="B32" s="10" t="b">
        <f>AND(PROGRAMME!$C$7&gt;0,PROGRAMME!$C$7&gt;-$A$4+A32)</f>
        <v>0</v>
      </c>
      <c r="C32" s="2">
        <f>+G31*PROGRAMME!$B$3/PROGRAMME!$B$6</f>
        <v>9524.9326947884638</v>
      </c>
      <c r="D32" s="2">
        <f t="shared" si="2"/>
        <v>18685.717797865058</v>
      </c>
      <c r="E32" s="2">
        <f>IF(B32,0,IF(ROUND(G31,0)&gt;0,H32+'ΒΟΗΘΗΤΙΚΕΣ ΕΡΓΑΣΙΕΣ'!$D$6+PROGRAMME!$C$9*PROGRAMME!$B$3/PROGRAMME!$B$6,0))</f>
        <v>28210.65049265352</v>
      </c>
      <c r="F32" s="2">
        <f t="shared" si="0"/>
        <v>347541.57251741813</v>
      </c>
      <c r="G32" s="2">
        <f t="shared" si="1"/>
        <v>743308.89778521203</v>
      </c>
      <c r="H32" s="2">
        <f>IF(A32-$A$4='ΒΟΗΘΗΤΙΚΕΣ ΕΡΓΑΣΙΕΣ'!$G$6,PROGRAMME!$C$9,0)</f>
        <v>0</v>
      </c>
    </row>
    <row r="33" spans="1:8" x14ac:dyDescent="0.25">
      <c r="A33" s="10">
        <f>+A32+'ΒΟΗΘΗΤΙΚΕΣ ΕΡΓΑΣΙΕΣ'!$D$5</f>
        <v>46845.0625</v>
      </c>
      <c r="B33" s="10" t="b">
        <f>AND(PROGRAMME!$C$7&gt;0,PROGRAMME!$C$7&gt;-$A$4+A33)</f>
        <v>0</v>
      </c>
      <c r="C33" s="2">
        <f>+G32*PROGRAMME!$B$3/PROGRAMME!$B$6</f>
        <v>9291.3612223151504</v>
      </c>
      <c r="D33" s="2">
        <f t="shared" si="2"/>
        <v>18919.28927033837</v>
      </c>
      <c r="E33" s="2">
        <f>IF(B33,0,IF(ROUND(G32,0)&gt;0,H33+'ΒΟΗΘΗΤΙΚΕΣ ΕΡΓΑΣΙΕΣ'!$D$6+PROGRAMME!$C$9*PROGRAMME!$B$3/PROGRAMME!$B$6,0))</f>
        <v>28210.65049265352</v>
      </c>
      <c r="F33" s="2">
        <f t="shared" si="0"/>
        <v>366460.8617877565</v>
      </c>
      <c r="G33" s="2">
        <f t="shared" si="1"/>
        <v>724389.60851487366</v>
      </c>
      <c r="H33" s="2">
        <f>IF(A33-$A$4='ΒΟΗΘΗΤΙΚΕΣ ΕΡΓΑΣΙΕΣ'!$G$6,PROGRAMME!$C$9,0)</f>
        <v>0</v>
      </c>
    </row>
    <row r="34" spans="1:8" x14ac:dyDescent="0.25">
      <c r="A34" s="10">
        <f>+A33+'ΒΟΗΘΗΤΙΚΕΣ ΕΡΓΑΣΙΕΣ'!$D$5</f>
        <v>46936.375</v>
      </c>
      <c r="B34" s="10" t="b">
        <f>AND(PROGRAMME!$C$7&gt;0,PROGRAMME!$C$7&gt;-$A$4+A34)</f>
        <v>0</v>
      </c>
      <c r="C34" s="2">
        <f>+G33*PROGRAMME!$B$3/PROGRAMME!$B$6</f>
        <v>9054.8701064359211</v>
      </c>
      <c r="D34" s="2">
        <f t="shared" si="2"/>
        <v>19155.780386217601</v>
      </c>
      <c r="E34" s="2">
        <f>IF(B34,0,IF(ROUND(G33,0)&gt;0,H34+'ΒΟΗΘΗΤΙΚΕΣ ΕΡΓΑΣΙΕΣ'!$D$6+PROGRAMME!$C$9*PROGRAMME!$B$3/PROGRAMME!$B$6,0))</f>
        <v>28210.65049265352</v>
      </c>
      <c r="F34" s="2">
        <f t="shared" si="0"/>
        <v>385616.64217397408</v>
      </c>
      <c r="G34" s="2">
        <f t="shared" si="1"/>
        <v>705233.82812865614</v>
      </c>
      <c r="H34" s="2">
        <f>IF(A34-$A$4='ΒΟΗΘΗΤΙΚΕΣ ΕΡΓΑΣΙΕΣ'!$G$6,PROGRAMME!$C$9,0)</f>
        <v>0</v>
      </c>
    </row>
    <row r="35" spans="1:8" x14ac:dyDescent="0.25">
      <c r="A35" s="10">
        <f>+A34+'ΒΟΗΘΗΤΙΚΕΣ ΕΡΓΑΣΙΕΣ'!$D$5</f>
        <v>47027.6875</v>
      </c>
      <c r="B35" s="10" t="b">
        <f>AND(PROGRAMME!$C$7&gt;0,PROGRAMME!$C$7&gt;-$A$4+A35)</f>
        <v>0</v>
      </c>
      <c r="C35" s="2">
        <f>+G34*PROGRAMME!$B$3/PROGRAMME!$B$6</f>
        <v>8815.4228516082021</v>
      </c>
      <c r="D35" s="2">
        <f t="shared" si="2"/>
        <v>19395.22764104532</v>
      </c>
      <c r="E35" s="2">
        <f>IF(B35,0,IF(ROUND(G34,0)&gt;0,H35+'ΒΟΗΘΗΤΙΚΕΣ ΕΡΓΑΣΙΕΣ'!$D$6+PROGRAMME!$C$9*PROGRAMME!$B$3/PROGRAMME!$B$6,0))</f>
        <v>28210.65049265352</v>
      </c>
      <c r="F35" s="2">
        <f t="shared" si="0"/>
        <v>405011.86981501943</v>
      </c>
      <c r="G35" s="2">
        <f t="shared" si="1"/>
        <v>685838.60048761091</v>
      </c>
      <c r="H35" s="2">
        <f>IF(A35-$A$4='ΒΟΗΘΗΤΙΚΕΣ ΕΡΓΑΣΙΕΣ'!$G$6,PROGRAMME!$C$9,0)</f>
        <v>0</v>
      </c>
    </row>
    <row r="36" spans="1:8" x14ac:dyDescent="0.25">
      <c r="A36" s="10">
        <f>+A35+'ΒΟΗΘΗΤΙΚΕΣ ΕΡΓΑΣΙΕΣ'!$D$5</f>
        <v>47119</v>
      </c>
      <c r="B36" s="10" t="b">
        <f>AND(PROGRAMME!$C$7&gt;0,PROGRAMME!$C$7&gt;-$A$4+A36)</f>
        <v>0</v>
      </c>
      <c r="C36" s="2">
        <f>+G35*PROGRAMME!$B$3/PROGRAMME!$B$6</f>
        <v>8572.9825060951371</v>
      </c>
      <c r="D36" s="2">
        <f t="shared" si="2"/>
        <v>19637.667986558383</v>
      </c>
      <c r="E36" s="2">
        <f>IF(B36,0,IF(ROUND(G35,0)&gt;0,H36+'ΒΟΗΘΗΤΙΚΕΣ ΕΡΓΑΣΙΕΣ'!$D$6+PROGRAMME!$C$9*PROGRAMME!$B$3/PROGRAMME!$B$6,0))</f>
        <v>28210.65049265352</v>
      </c>
      <c r="F36" s="2">
        <f t="shared" si="0"/>
        <v>424649.53780157783</v>
      </c>
      <c r="G36" s="2">
        <f t="shared" si="1"/>
        <v>666200.93250105251</v>
      </c>
      <c r="H36" s="2">
        <f>IF(A36-$A$4='ΒΟΗΘΗΤΙΚΕΣ ΕΡΓΑΣΙΕΣ'!$G$6,PROGRAMME!$C$9,0)</f>
        <v>0</v>
      </c>
    </row>
    <row r="37" spans="1:8" x14ac:dyDescent="0.25">
      <c r="A37" s="10">
        <f>+A36+'ΒΟΗΘΗΤΙΚΕΣ ΕΡΓΑΣΙΕΣ'!$D$5</f>
        <v>47210.3125</v>
      </c>
      <c r="B37" s="10" t="b">
        <f>AND(PROGRAMME!$C$7&gt;0,PROGRAMME!$C$7&gt;-$A$4+A37)</f>
        <v>0</v>
      </c>
      <c r="C37" s="2">
        <f>+G36*PROGRAMME!$B$3/PROGRAMME!$B$6</f>
        <v>8327.5116562631574</v>
      </c>
      <c r="D37" s="2">
        <f t="shared" ref="D37:D68" si="3">IF(B37,0,IF(ROUND(G36,0)&gt;0,+E37-C37,0))</f>
        <v>19883.138836390361</v>
      </c>
      <c r="E37" s="2">
        <f>IF(B37,0,IF(ROUND(G36,0)&gt;0,H37+'ΒΟΗΘΗΤΙΚΕΣ ΕΡΓΑΣΙΕΣ'!$D$6+PROGRAMME!$C$9*PROGRAMME!$B$3/PROGRAMME!$B$6,0))</f>
        <v>28210.65049265352</v>
      </c>
      <c r="F37" s="2">
        <f t="shared" si="0"/>
        <v>444532.67663796816</v>
      </c>
      <c r="G37" s="2">
        <f t="shared" ref="G37:G68" si="4">IF(G36&gt;0,+G36+C37-E37,0)</f>
        <v>646317.79366466217</v>
      </c>
      <c r="H37" s="2">
        <f>IF(A37-$A$4='ΒΟΗΘΗΤΙΚΕΣ ΕΡΓΑΣΙΕΣ'!$G$6,PROGRAMME!$C$9,0)</f>
        <v>0</v>
      </c>
    </row>
    <row r="38" spans="1:8" x14ac:dyDescent="0.25">
      <c r="A38" s="10">
        <f>+A37+'ΒΟΗΘΗΤΙΚΕΣ ΕΡΓΑΣΙΕΣ'!$D$5</f>
        <v>47301.625</v>
      </c>
      <c r="B38" s="10" t="b">
        <f>AND(PROGRAMME!$C$7&gt;0,PROGRAMME!$C$7&gt;-$A$4+A38)</f>
        <v>0</v>
      </c>
      <c r="C38" s="2">
        <f>+G37*PROGRAMME!$B$3/PROGRAMME!$B$6</f>
        <v>8078.9724208082771</v>
      </c>
      <c r="D38" s="2">
        <f t="shared" si="3"/>
        <v>20131.678071845243</v>
      </c>
      <c r="E38" s="2">
        <f>IF(B38,0,IF(ROUND(G37,0)&gt;0,H38+'ΒΟΗΘΗΤΙΚΕΣ ΕΡΓΑΣΙΕΣ'!$D$6+PROGRAMME!$C$9*PROGRAMME!$B$3/PROGRAMME!$B$6,0))</f>
        <v>28210.65049265352</v>
      </c>
      <c r="F38" s="2">
        <f t="shared" si="0"/>
        <v>464664.35470981343</v>
      </c>
      <c r="G38" s="2">
        <f t="shared" si="4"/>
        <v>626186.11559281696</v>
      </c>
      <c r="H38" s="2">
        <f>IF(A38-$A$4='ΒΟΗΘΗΤΙΚΕΣ ΕΡΓΑΣΙΕΣ'!$G$6,PROGRAMME!$C$9,0)</f>
        <v>0</v>
      </c>
    </row>
    <row r="39" spans="1:8" x14ac:dyDescent="0.25">
      <c r="A39" s="10">
        <f>+A38+'ΒΟΗΘΗΤΙΚΕΣ ΕΡΓΑΣΙΕΣ'!$D$5</f>
        <v>47392.9375</v>
      </c>
      <c r="B39" s="10" t="b">
        <f>AND(PROGRAMME!$C$7&gt;0,PROGRAMME!$C$7&gt;-$A$4+A39)</f>
        <v>0</v>
      </c>
      <c r="C39" s="2">
        <f>+G38*PROGRAMME!$B$3/PROGRAMME!$B$6</f>
        <v>7827.3264449102126</v>
      </c>
      <c r="D39" s="2">
        <f t="shared" si="3"/>
        <v>20383.324047743306</v>
      </c>
      <c r="E39" s="2">
        <f>IF(B39,0,IF(ROUND(G38,0)&gt;0,H39+'ΒΟΗΘΗΤΙΚΕΣ ΕΡΓΑΣΙΕΣ'!$D$6+PROGRAMME!$C$9*PROGRAMME!$B$3/PROGRAMME!$B$6,0))</f>
        <v>28210.65049265352</v>
      </c>
      <c r="F39" s="2">
        <f t="shared" si="0"/>
        <v>485047.67875755671</v>
      </c>
      <c r="G39" s="2">
        <f t="shared" si="4"/>
        <v>605802.79154507373</v>
      </c>
      <c r="H39" s="2">
        <f>IF(A39-$A$4='ΒΟΗΘΗΤΙΚΕΣ ΕΡΓΑΣΙΕΣ'!$G$6,PROGRAMME!$C$9,0)</f>
        <v>0</v>
      </c>
    </row>
    <row r="40" spans="1:8" x14ac:dyDescent="0.25">
      <c r="A40" s="10">
        <f>+A39+'ΒΟΗΘΗΤΙΚΕΣ ΕΡΓΑΣΙΕΣ'!$D$5</f>
        <v>47484.25</v>
      </c>
      <c r="B40" s="10" t="b">
        <f>AND(PROGRAMME!$C$7&gt;0,PROGRAMME!$C$7&gt;-$A$4+A40)</f>
        <v>0</v>
      </c>
      <c r="C40" s="2">
        <f>+G39*PROGRAMME!$B$3/PROGRAMME!$B$6</f>
        <v>7572.5348943134222</v>
      </c>
      <c r="D40" s="2">
        <f t="shared" si="3"/>
        <v>20638.115598340097</v>
      </c>
      <c r="E40" s="2">
        <f>IF(B40,0,IF(ROUND(G39,0)&gt;0,H40+'ΒΟΗΘΗΤΙΚΕΣ ΕΡΓΑΣΙΕΣ'!$D$6+PROGRAMME!$C$9*PROGRAMME!$B$3/PROGRAMME!$B$6,0))</f>
        <v>28210.65049265352</v>
      </c>
      <c r="F40" s="2">
        <f t="shared" si="0"/>
        <v>505685.79435589683</v>
      </c>
      <c r="G40" s="2">
        <f t="shared" si="4"/>
        <v>585164.67594673368</v>
      </c>
      <c r="H40" s="2">
        <f>IF(A40-$A$4='ΒΟΗΘΗΤΙΚΕΣ ΕΡΓΑΣΙΕΣ'!$G$6,PROGRAMME!$C$9,0)</f>
        <v>0</v>
      </c>
    </row>
    <row r="41" spans="1:8" x14ac:dyDescent="0.25">
      <c r="A41" s="10">
        <f>+A40+'ΒΟΗΘΗΤΙΚΕΣ ΕΡΓΑΣΙΕΣ'!$D$5</f>
        <v>47575.5625</v>
      </c>
      <c r="B41" s="10" t="b">
        <f>AND(PROGRAMME!$C$7&gt;0,PROGRAMME!$C$7&gt;-$A$4+A41)</f>
        <v>0</v>
      </c>
      <c r="C41" s="2">
        <f>+G40*PROGRAMME!$B$3/PROGRAMME!$B$6</f>
        <v>7314.5584493341712</v>
      </c>
      <c r="D41" s="2">
        <f t="shared" si="3"/>
        <v>20896.09204331935</v>
      </c>
      <c r="E41" s="2">
        <f>IF(B41,0,IF(ROUND(G40,0)&gt;0,H41+'ΒΟΗΘΗΤΙΚΕΣ ΕΡΓΑΣΙΕΣ'!$D$6+PROGRAMME!$C$9*PROGRAMME!$B$3/PROGRAMME!$B$6,0))</f>
        <v>28210.65049265352</v>
      </c>
      <c r="F41" s="2">
        <f t="shared" si="0"/>
        <v>526581.88639921614</v>
      </c>
      <c r="G41" s="2">
        <f t="shared" si="4"/>
        <v>564268.58390341431</v>
      </c>
      <c r="H41" s="2">
        <f>IF(A41-$A$4='ΒΟΗΘΗΤΙΚΕΣ ΕΡΓΑΣΙΕΣ'!$G$6,PROGRAMME!$C$9,0)</f>
        <v>0</v>
      </c>
    </row>
    <row r="42" spans="1:8" x14ac:dyDescent="0.25">
      <c r="A42" s="10">
        <f>+A41+'ΒΟΗΘΗΤΙΚΕΣ ΕΡΓΑΣΙΕΣ'!$D$5</f>
        <v>47666.875</v>
      </c>
      <c r="B42" s="10" t="b">
        <f>AND(PROGRAMME!$C$7&gt;0,PROGRAMME!$C$7&gt;-$A$4+A42)</f>
        <v>0</v>
      </c>
      <c r="C42" s="2">
        <f>+G41*PROGRAMME!$B$3/PROGRAMME!$B$6</f>
        <v>7053.3572987926791</v>
      </c>
      <c r="D42" s="2">
        <f t="shared" si="3"/>
        <v>21157.293193860842</v>
      </c>
      <c r="E42" s="2">
        <f>IF(B42,0,IF(ROUND(G41,0)&gt;0,H42+'ΒΟΗΘΗΤΙΚΕΣ ΕΡΓΑΣΙΕΣ'!$D$6+PROGRAMME!$C$9*PROGRAMME!$B$3/PROGRAMME!$B$6,0))</f>
        <v>28210.65049265352</v>
      </c>
      <c r="F42" s="2">
        <f t="shared" si="0"/>
        <v>547739.17959307693</v>
      </c>
      <c r="G42" s="2">
        <f t="shared" si="4"/>
        <v>543111.29070955352</v>
      </c>
      <c r="H42" s="2">
        <f>IF(A42-$A$4='ΒΟΗΘΗΤΙΚΕΣ ΕΡΓΑΣΙΕΣ'!$G$6,PROGRAMME!$C$9,0)</f>
        <v>0</v>
      </c>
    </row>
    <row r="43" spans="1:8" x14ac:dyDescent="0.25">
      <c r="A43" s="10">
        <f>+A42+'ΒΟΗΘΗΤΙΚΕΣ ΕΡΓΑΣΙΕΣ'!$D$5</f>
        <v>47758.1875</v>
      </c>
      <c r="B43" s="10" t="b">
        <f>AND(PROGRAMME!$C$7&gt;0,PROGRAMME!$C$7&gt;-$A$4+A43)</f>
        <v>0</v>
      </c>
      <c r="C43" s="2">
        <f>+G42*PROGRAMME!$B$3/PROGRAMME!$B$6</f>
        <v>6788.8911338694197</v>
      </c>
      <c r="D43" s="2">
        <f t="shared" si="3"/>
        <v>21421.7593587841</v>
      </c>
      <c r="E43" s="2">
        <f>IF(B43,0,IF(ROUND(G42,0)&gt;0,H43+'ΒΟΗΘΗΤΙΚΕΣ ΕΡΓΑΣΙΕΣ'!$D$6+PROGRAMME!$C$9*PROGRAMME!$B$3/PROGRAMME!$B$6,0))</f>
        <v>28210.65049265352</v>
      </c>
      <c r="F43" s="2">
        <f t="shared" si="0"/>
        <v>569160.938951861</v>
      </c>
      <c r="G43" s="2">
        <f t="shared" si="4"/>
        <v>521689.53135076939</v>
      </c>
      <c r="H43" s="2">
        <f>IF(A43-$A$4='ΒΟΗΘΗΤΙΚΕΣ ΕΡΓΑΣΙΕΣ'!$G$6,PROGRAMME!$C$9,0)</f>
        <v>0</v>
      </c>
    </row>
    <row r="44" spans="1:8" x14ac:dyDescent="0.25">
      <c r="A44" s="10">
        <f>+A43+'ΒΟΗΘΗΤΙΚΕΣ ΕΡΓΑΣΙΕΣ'!$D$5</f>
        <v>47849.5</v>
      </c>
      <c r="B44" s="10" t="b">
        <f>AND(PROGRAMME!$C$7&gt;0,PROGRAMME!$C$7&gt;-$A$4+A44)</f>
        <v>0</v>
      </c>
      <c r="C44" s="2">
        <f>+G43*PROGRAMME!$B$3/PROGRAMME!$B$6</f>
        <v>6521.1191418846174</v>
      </c>
      <c r="D44" s="2">
        <f t="shared" si="3"/>
        <v>521689.53135076887</v>
      </c>
      <c r="E44" s="2">
        <f>IF(B44,0,IF(ROUND(G43,0)&gt;0,H44+'ΒΟΗΘΗΤΙΚΕΣ ΕΡΓΑΣΙΕΣ'!$D$6+PROGRAMME!$C$9*PROGRAMME!$B$3/PROGRAMME!$B$6,0))</f>
        <v>528210.65049265348</v>
      </c>
      <c r="F44" s="2">
        <f>IF(ROUND(G43,0)&gt;0,+D44+F43,0)</f>
        <v>1090850.4703026298</v>
      </c>
      <c r="G44" s="2">
        <f t="shared" si="4"/>
        <v>5.8207660913467407E-10</v>
      </c>
      <c r="H44" s="2">
        <f>IF(A44-$A$4='ΒΟΗΘΗΤΙΚΕΣ ΕΡΓΑΣΙΕΣ'!$G$6,PROGRAMME!$C$9,0)</f>
        <v>500000</v>
      </c>
    </row>
    <row r="45" spans="1:8" x14ac:dyDescent="0.25">
      <c r="A45" s="10">
        <f>+A44+'ΒΟΗΘΗΤΙΚΕΣ ΕΡΓΑΣΙΕΣ'!$D$5</f>
        <v>47940.8125</v>
      </c>
      <c r="B45" s="10" t="b">
        <f>AND(PROGRAMME!$C$7&gt;0,PROGRAMME!$C$7&gt;-$A$4+A45)</f>
        <v>0</v>
      </c>
      <c r="C45" s="2">
        <f>+G44*PROGRAMME!$B$3/PROGRAMME!$B$6</f>
        <v>7.2759576141834259E-12</v>
      </c>
      <c r="D45" s="2">
        <f t="shared" si="3"/>
        <v>0</v>
      </c>
      <c r="E45" s="2">
        <f>IF(B45,0,IF(ROUND(G44,0)&gt;0,H45+'ΒΟΗΘΗΤΙΚΕΣ ΕΡΓΑΣΙΕΣ'!$D$6+PROGRAMME!$C$9*PROGRAMME!$B$3/PROGRAMME!$B$6,0))</f>
        <v>0</v>
      </c>
      <c r="F45" s="2">
        <f t="shared" si="0"/>
        <v>0</v>
      </c>
      <c r="G45" s="2">
        <f t="shared" si="4"/>
        <v>5.893525667488575E-10</v>
      </c>
      <c r="H45" s="2">
        <f>IF(A45-$A$4='ΒΟΗΘΗΤΙΚΕΣ ΕΡΓΑΣΙΕΣ'!$G$6,PROGRAMME!$C$9,0)</f>
        <v>0</v>
      </c>
    </row>
    <row r="46" spans="1:8" x14ac:dyDescent="0.25">
      <c r="A46" s="10">
        <f>+A45+'ΒΟΗΘΗΤΙΚΕΣ ΕΡΓΑΣΙΕΣ'!$D$5</f>
        <v>48032.125</v>
      </c>
      <c r="B46" s="10" t="b">
        <f>AND(PROGRAMME!$C$7&gt;0,PROGRAMME!$C$7&gt;-$A$4+A46)</f>
        <v>0</v>
      </c>
      <c r="C46" s="2">
        <f>+G45*PROGRAMME!$B$3/PROGRAMME!$B$6</f>
        <v>7.3669070843607184E-12</v>
      </c>
      <c r="D46" s="2">
        <f t="shared" si="3"/>
        <v>0</v>
      </c>
      <c r="E46" s="2">
        <f>IF(B46,0,IF(ROUND(G45,0)&gt;0,H46+'ΒΟΗΘΗΤΙΚΕΣ ΕΡΓΑΣΙΕΣ'!$D$6+PROGRAMME!$C$9*PROGRAMME!$B$3/PROGRAMME!$B$6,0))</f>
        <v>0</v>
      </c>
      <c r="F46" s="2">
        <f t="shared" si="0"/>
        <v>0</v>
      </c>
      <c r="G46" s="2">
        <f t="shared" si="4"/>
        <v>5.9671947383321824E-10</v>
      </c>
      <c r="H46" s="2">
        <f>IF(A46-$A$4='ΒΟΗΘΗΤΙΚΕΣ ΕΡΓΑΣΙΕΣ'!$G$6,PROGRAMME!$C$9,0)</f>
        <v>0</v>
      </c>
    </row>
    <row r="47" spans="1:8" x14ac:dyDescent="0.25">
      <c r="A47" s="10">
        <f>+A46+'ΒΟΗΘΗΤΙΚΕΣ ΕΡΓΑΣΙΕΣ'!$D$5</f>
        <v>48123.4375</v>
      </c>
      <c r="B47" s="10" t="b">
        <f>AND(PROGRAMME!$C$7&gt;0,PROGRAMME!$C$7&gt;-$A$4+A47)</f>
        <v>0</v>
      </c>
      <c r="C47" s="2">
        <f>+G46*PROGRAMME!$B$3/PROGRAMME!$B$6</f>
        <v>7.4589934229152276E-12</v>
      </c>
      <c r="D47" s="2">
        <f t="shared" si="3"/>
        <v>0</v>
      </c>
      <c r="E47" s="2">
        <f>IF(B47,0,IF(ROUND(G46,0)&gt;0,H47+'ΒΟΗΘΗΤΙΚΕΣ ΕΡΓΑΣΙΕΣ'!$D$6+PROGRAMME!$C$9*PROGRAMME!$B$3/PROGRAMME!$B$6,0))</f>
        <v>0</v>
      </c>
      <c r="F47" s="2">
        <f t="shared" si="0"/>
        <v>0</v>
      </c>
      <c r="G47" s="2">
        <f t="shared" si="4"/>
        <v>6.0417846725613343E-10</v>
      </c>
      <c r="H47" s="2">
        <f>IF(A47-$A$4='ΒΟΗΘΗΤΙΚΕΣ ΕΡΓΑΣΙΕΣ'!$G$6,PROGRAMME!$C$9,0)</f>
        <v>0</v>
      </c>
    </row>
    <row r="48" spans="1:8" x14ac:dyDescent="0.25">
      <c r="A48" s="10">
        <f>+A47+'ΒΟΗΘΗΤΙΚΕΣ ΕΡΓΑΣΙΕΣ'!$D$5</f>
        <v>48214.75</v>
      </c>
      <c r="B48" s="10" t="b">
        <f>AND(PROGRAMME!$C$7&gt;0,PROGRAMME!$C$7&gt;-$A$4+A48)</f>
        <v>0</v>
      </c>
      <c r="C48" s="2">
        <f>+G47*PROGRAMME!$B$3/PROGRAMME!$B$6</f>
        <v>7.5522308407016685E-12</v>
      </c>
      <c r="D48" s="2">
        <f t="shared" si="3"/>
        <v>0</v>
      </c>
      <c r="E48" s="2">
        <f>IF(B48,0,IF(ROUND(G47,0)&gt;0,H48+'ΒΟΗΘΗΤΙΚΕΣ ΕΡΓΑΣΙΕΣ'!$D$6+PROGRAMME!$C$9*PROGRAMME!$B$3/PROGRAMME!$B$6,0))</f>
        <v>0</v>
      </c>
      <c r="F48" s="2">
        <f t="shared" si="0"/>
        <v>0</v>
      </c>
      <c r="G48" s="2">
        <f t="shared" si="4"/>
        <v>6.1173069809683508E-10</v>
      </c>
      <c r="H48" s="2">
        <f>IF(A48-$A$4='ΒΟΗΘΗΤΙΚΕΣ ΕΡΓΑΣΙΕΣ'!$G$6,PROGRAMME!$C$9,0)</f>
        <v>0</v>
      </c>
    </row>
    <row r="49" spans="1:8" x14ac:dyDescent="0.25">
      <c r="A49" s="10">
        <f>+A48+'ΒΟΗΘΗΤΙΚΕΣ ΕΡΓΑΣΙΕΣ'!$D$5</f>
        <v>48306.0625</v>
      </c>
      <c r="B49" s="10" t="b">
        <f>AND(PROGRAMME!$C$7&gt;0,PROGRAMME!$C$7&gt;-$A$4+A49)</f>
        <v>0</v>
      </c>
      <c r="C49" s="2">
        <f>+G48*PROGRAMME!$B$3/PROGRAMME!$B$6</f>
        <v>7.6466337262104385E-12</v>
      </c>
      <c r="D49" s="2">
        <f t="shared" si="3"/>
        <v>0</v>
      </c>
      <c r="E49" s="2">
        <f>IF(B49,0,IF(ROUND(G48,0)&gt;0,H49+'ΒΟΗΘΗΤΙΚΕΣ ΕΡΓΑΣΙΕΣ'!$D$6+PROGRAMME!$C$9*PROGRAMME!$B$3/PROGRAMME!$B$6,0))</f>
        <v>0</v>
      </c>
      <c r="F49" s="2">
        <f t="shared" si="0"/>
        <v>0</v>
      </c>
      <c r="G49" s="2">
        <f t="shared" si="4"/>
        <v>6.1937733182304556E-10</v>
      </c>
      <c r="H49" s="2">
        <f>IF(A49-$A$4='ΒΟΗΘΗΤΙΚΕΣ ΕΡΓΑΣΙΕΣ'!$G$6,PROGRAMME!$C$9,0)</f>
        <v>0</v>
      </c>
    </row>
    <row r="50" spans="1:8" x14ac:dyDescent="0.25">
      <c r="A50" s="10">
        <f>+A49+'ΒΟΗΘΗΤΙΚΕΣ ΕΡΓΑΣΙΕΣ'!$D$5</f>
        <v>48397.375</v>
      </c>
      <c r="B50" s="10" t="b">
        <f>AND(PROGRAMME!$C$7&gt;0,PROGRAMME!$C$7&gt;-$A$4+A50)</f>
        <v>0</v>
      </c>
      <c r="C50" s="2">
        <f>+G49*PROGRAMME!$B$3/PROGRAMME!$B$6</f>
        <v>7.7422166477880696E-12</v>
      </c>
      <c r="D50" s="2">
        <f t="shared" si="3"/>
        <v>0</v>
      </c>
      <c r="E50" s="2">
        <f>IF(B50,0,IF(ROUND(G49,0)&gt;0,H50+'ΒΟΗΘΗΤΙΚΕΣ ΕΡΓΑΣΙΕΣ'!$D$6+PROGRAMME!$C$9*PROGRAMME!$B$3/PROGRAMME!$B$6,0))</f>
        <v>0</v>
      </c>
      <c r="F50" s="2">
        <f t="shared" si="0"/>
        <v>0</v>
      </c>
      <c r="G50" s="2">
        <f t="shared" si="4"/>
        <v>6.2711954847083366E-10</v>
      </c>
      <c r="H50" s="2">
        <f>IF(A50-$A$4='ΒΟΗΘΗΤΙΚΕΣ ΕΡΓΑΣΙΕΣ'!$G$6,PROGRAMME!$C$9,0)</f>
        <v>0</v>
      </c>
    </row>
    <row r="51" spans="1:8" x14ac:dyDescent="0.25">
      <c r="A51" s="10">
        <f>+A50+'ΒΟΗΘΗΤΙΚΕΣ ΕΡΓΑΣΙΕΣ'!$D$5</f>
        <v>48488.6875</v>
      </c>
      <c r="B51" s="10" t="b">
        <f>AND(PROGRAMME!$C$7&gt;0,PROGRAMME!$C$7&gt;-$A$4+A51)</f>
        <v>0</v>
      </c>
      <c r="C51" s="2">
        <f>+G50*PROGRAMME!$B$3/PROGRAMME!$B$6</f>
        <v>7.8389943558854207E-12</v>
      </c>
      <c r="D51" s="2">
        <f t="shared" si="3"/>
        <v>0</v>
      </c>
      <c r="E51" s="2">
        <f>IF(B51,0,IF(ROUND(G50,0)&gt;0,H51+'ΒΟΗΘΗΤΙΚΕΣ ΕΡΓΑΣΙΕΣ'!$D$6+PROGRAMME!$C$9*PROGRAMME!$B$3/PROGRAMME!$B$6,0))</f>
        <v>0</v>
      </c>
      <c r="F51" s="2">
        <f t="shared" si="0"/>
        <v>0</v>
      </c>
      <c r="G51" s="2">
        <f t="shared" si="4"/>
        <v>6.3495854282671909E-10</v>
      </c>
      <c r="H51" s="2">
        <f>IF(A51-$A$4='ΒΟΗΘΗΤΙΚΕΣ ΕΡΓΑΣΙΕΣ'!$G$6,PROGRAMME!$C$9,0)</f>
        <v>0</v>
      </c>
    </row>
    <row r="52" spans="1:8" x14ac:dyDescent="0.25">
      <c r="A52" s="10">
        <f>+A51+'ΒΟΗΘΗΤΙΚΕΣ ΕΡΓΑΣΙΕΣ'!$D$5</f>
        <v>48580</v>
      </c>
      <c r="B52" s="10" t="b">
        <f>AND(PROGRAMME!$C$7&gt;0,PROGRAMME!$C$7&gt;-$A$4+A52)</f>
        <v>0</v>
      </c>
      <c r="C52" s="2">
        <f>+G51*PROGRAMME!$B$3/PROGRAMME!$B$6</f>
        <v>7.936981785333989E-12</v>
      </c>
      <c r="D52" s="2">
        <f t="shared" si="3"/>
        <v>0</v>
      </c>
      <c r="E52" s="2">
        <f>IF(B52,0,IF(ROUND(G51,0)&gt;0,H52+'ΒΟΗΘΗΤΙΚΕΣ ΕΡΓΑΣΙΕΣ'!$D$6+PROGRAMME!$C$9*PROGRAMME!$B$3/PROGRAMME!$B$6,0))</f>
        <v>0</v>
      </c>
      <c r="F52" s="2">
        <f t="shared" si="0"/>
        <v>0</v>
      </c>
      <c r="G52" s="2">
        <f t="shared" si="4"/>
        <v>6.4289552461205306E-10</v>
      </c>
      <c r="H52" s="2">
        <f>IF(A52-$A$4='ΒΟΗΘΗΤΙΚΕΣ ΕΡΓΑΣΙΕΣ'!$G$6,PROGRAMME!$C$9,0)</f>
        <v>0</v>
      </c>
    </row>
    <row r="53" spans="1:8" x14ac:dyDescent="0.25">
      <c r="A53" s="10">
        <f>+A52+'ΒΟΗΘΗΤΙΚΕΣ ΕΡΓΑΣΙΕΣ'!$D$5</f>
        <v>48671.3125</v>
      </c>
      <c r="B53" s="10" t="b">
        <f>AND(PROGRAMME!$C$7&gt;0,PROGRAMME!$C$7&gt;-$A$4+A53)</f>
        <v>0</v>
      </c>
      <c r="C53" s="2">
        <f>+G52*PROGRAMME!$B$3/PROGRAMME!$B$6</f>
        <v>8.0361940576506636E-12</v>
      </c>
      <c r="D53" s="2">
        <f t="shared" si="3"/>
        <v>0</v>
      </c>
      <c r="E53" s="2">
        <f>IF(B53,0,IF(ROUND(G52,0)&gt;0,H53+'ΒΟΗΘΗΤΙΚΕΣ ΕΡΓΑΣΙΕΣ'!$D$6+PROGRAMME!$C$9*PROGRAMME!$B$3/PROGRAMME!$B$6,0))</f>
        <v>0</v>
      </c>
      <c r="F53" s="2">
        <f t="shared" si="0"/>
        <v>0</v>
      </c>
      <c r="G53" s="2">
        <f t="shared" si="4"/>
        <v>6.5093171866970369E-10</v>
      </c>
      <c r="H53" s="2">
        <f>IF(A53-$A$4='ΒΟΗΘΗΤΙΚΕΣ ΕΡΓΑΣΙΕΣ'!$G$6,PROGRAMME!$C$9,0)</f>
        <v>0</v>
      </c>
    </row>
    <row r="54" spans="1:8" x14ac:dyDescent="0.25">
      <c r="A54" s="10">
        <f>+A53+'ΒΟΗΘΗΤΙΚΕΣ ΕΡΓΑΣΙΕΣ'!$D$5</f>
        <v>48762.625</v>
      </c>
      <c r="B54" s="10" t="b">
        <f>AND(PROGRAMME!$C$7&gt;0,PROGRAMME!$C$7&gt;-$A$4+A54)</f>
        <v>0</v>
      </c>
      <c r="C54" s="2">
        <f>+G53*PROGRAMME!$B$3/PROGRAMME!$B$6</f>
        <v>8.1366464833712965E-12</v>
      </c>
      <c r="D54" s="2">
        <f t="shared" si="3"/>
        <v>0</v>
      </c>
      <c r="E54" s="2">
        <f>IF(B54,0,IF(ROUND(G53,0)&gt;0,H54+'ΒΟΗΘΗΤΙΚΕΣ ΕΡΓΑΣΙΕΣ'!$D$6+PROGRAMME!$C$9*PROGRAMME!$B$3/PROGRAMME!$B$6,0))</f>
        <v>0</v>
      </c>
      <c r="F54" s="2">
        <f t="shared" si="0"/>
        <v>0</v>
      </c>
      <c r="G54" s="2">
        <f t="shared" si="4"/>
        <v>6.5906836515307498E-10</v>
      </c>
      <c r="H54" s="2">
        <f>IF(A54-$A$4='ΒΟΗΘΗΤΙΚΕΣ ΕΡΓΑΣΙΕΣ'!$G$6,PROGRAMME!$C$9,0)</f>
        <v>0</v>
      </c>
    </row>
    <row r="55" spans="1:8" x14ac:dyDescent="0.25">
      <c r="A55" s="10">
        <f>+A54+'ΒΟΗΘΗΤΙΚΕΣ ΕΡΓΑΣΙΕΣ'!$D$5</f>
        <v>48853.9375</v>
      </c>
      <c r="B55" s="10" t="b">
        <f>AND(PROGRAMME!$C$7&gt;0,PROGRAMME!$C$7&gt;-$A$4+A55)</f>
        <v>0</v>
      </c>
      <c r="C55" s="2">
        <f>+G54*PROGRAMME!$B$3/PROGRAMME!$B$6</f>
        <v>8.2383545644134369E-12</v>
      </c>
      <c r="D55" s="2">
        <f t="shared" si="3"/>
        <v>0</v>
      </c>
      <c r="E55" s="2">
        <f>IF(B55,0,IF(ROUND(G54,0)&gt;0,H55+'ΒΟΗΘΗΤΙΚΕΣ ΕΡΓΑΣΙΕΣ'!$D$6+PROGRAMME!$C$9*PROGRAMME!$B$3/PROGRAMME!$B$6,0))</f>
        <v>0</v>
      </c>
      <c r="F55" s="2">
        <f t="shared" si="0"/>
        <v>0</v>
      </c>
      <c r="G55" s="2">
        <f t="shared" si="4"/>
        <v>6.6730671971748837E-10</v>
      </c>
      <c r="H55" s="2">
        <f>IF(A55-$A$4='ΒΟΗΘΗΤΙΚΕΣ ΕΡΓΑΣΙΕΣ'!$G$6,PROGRAMME!$C$9,0)</f>
        <v>0</v>
      </c>
    </row>
    <row r="56" spans="1:8" x14ac:dyDescent="0.25">
      <c r="A56" s="10">
        <f>+A55+'ΒΟΗΘΗΤΙΚΕΣ ΕΡΓΑΣΙΕΣ'!$D$5</f>
        <v>48945.25</v>
      </c>
      <c r="B56" s="10" t="b">
        <f>AND(PROGRAMME!$C$7&gt;0,PROGRAMME!$C$7&gt;-$A$4+A56)</f>
        <v>0</v>
      </c>
      <c r="C56" s="2">
        <f>+G55*PROGRAMME!$B$3/PROGRAMME!$B$6</f>
        <v>8.3413339964686043E-12</v>
      </c>
      <c r="D56" s="2">
        <f t="shared" si="3"/>
        <v>0</v>
      </c>
      <c r="E56" s="2">
        <f>IF(B56,0,IF(ROUND(G55,0)&gt;0,H56+'ΒΟΗΘΗΤΙΚΕΣ ΕΡΓΑΣΙΕΣ'!$D$6+PROGRAMME!$C$9*PROGRAMME!$B$3/PROGRAMME!$B$6,0))</f>
        <v>0</v>
      </c>
      <c r="F56" s="2">
        <f t="shared" si="0"/>
        <v>0</v>
      </c>
      <c r="G56" s="2">
        <f t="shared" si="4"/>
        <v>6.7564805371395693E-10</v>
      </c>
      <c r="H56" s="2">
        <f>IF(A56-$A$4='ΒΟΗΘΗΤΙΚΕΣ ΕΡΓΑΣΙΕΣ'!$G$6,PROGRAMME!$C$9,0)</f>
        <v>0</v>
      </c>
    </row>
    <row r="57" spans="1:8" x14ac:dyDescent="0.25">
      <c r="A57" s="10">
        <f>+A56+'ΒΟΗΘΗΤΙΚΕΣ ΕΡΓΑΣΙΕΣ'!$D$5</f>
        <v>49036.5625</v>
      </c>
      <c r="B57" s="10" t="b">
        <f>AND(PROGRAMME!$C$7&gt;0,PROGRAMME!$C$7&gt;-$A$4+A57)</f>
        <v>0</v>
      </c>
      <c r="C57" s="2">
        <f>+G56*PROGRAMME!$B$3/PROGRAMME!$B$6</f>
        <v>8.4456006714244616E-12</v>
      </c>
      <c r="D57" s="2">
        <f t="shared" si="3"/>
        <v>0</v>
      </c>
      <c r="E57" s="2">
        <f>IF(B57,0,IF(ROUND(G56,0)&gt;0,H57+'ΒΟΗΘΗΤΙΚΕΣ ΕΡΓΑΣΙΕΣ'!$D$6+PROGRAMME!$C$9*PROGRAMME!$B$3/PROGRAMME!$B$6,0))</f>
        <v>0</v>
      </c>
      <c r="F57" s="2">
        <f t="shared" si="0"/>
        <v>0</v>
      </c>
      <c r="G57" s="2">
        <f t="shared" si="4"/>
        <v>6.8409365438538134E-10</v>
      </c>
      <c r="H57" s="2">
        <f>IF(A57-$A$4='ΒΟΗΘΗΤΙΚΕΣ ΕΡΓΑΣΙΕΣ'!$G$6,PROGRAMME!$C$9,0)</f>
        <v>0</v>
      </c>
    </row>
    <row r="58" spans="1:8" x14ac:dyDescent="0.25">
      <c r="A58" s="10">
        <f>+A57+'ΒΟΗΘΗΤΙΚΕΣ ΕΡΓΑΣΙΕΣ'!$D$5</f>
        <v>49127.875</v>
      </c>
      <c r="B58" s="10" t="b">
        <f>AND(PROGRAMME!$C$7&gt;0,PROGRAMME!$C$7&gt;-$A$4+A58)</f>
        <v>0</v>
      </c>
      <c r="C58" s="2">
        <f>+G57*PROGRAMME!$B$3/PROGRAMME!$B$6</f>
        <v>8.5511706798172674E-12</v>
      </c>
      <c r="D58" s="2">
        <f t="shared" si="3"/>
        <v>0</v>
      </c>
      <c r="E58" s="2">
        <f>IF(B58,0,IF(ROUND(G57,0)&gt;0,H58+'ΒΟΗΘΗΤΙΚΕΣ ΕΡΓΑΣΙΕΣ'!$D$6+PROGRAMME!$C$9*PROGRAMME!$B$3/PROGRAMME!$B$6,0))</f>
        <v>0</v>
      </c>
      <c r="F58" s="2">
        <f t="shared" si="0"/>
        <v>0</v>
      </c>
      <c r="G58" s="2">
        <f t="shared" si="4"/>
        <v>6.9264482506519857E-10</v>
      </c>
      <c r="H58" s="2">
        <f>IF(A58-$A$4='ΒΟΗΘΗΤΙΚΕΣ ΕΡΓΑΣΙΕΣ'!$G$6,PROGRAMME!$C$9,0)</f>
        <v>0</v>
      </c>
    </row>
    <row r="59" spans="1:8" x14ac:dyDescent="0.25">
      <c r="A59" s="10">
        <f>+A58+'ΒΟΗΘΗΤΙΚΕΣ ΕΡΓΑΣΙΕΣ'!$D$5</f>
        <v>49219.1875</v>
      </c>
      <c r="B59" s="10" t="b">
        <f>AND(PROGRAMME!$C$7&gt;0,PROGRAMME!$C$7&gt;-$A$4+A59)</f>
        <v>0</v>
      </c>
      <c r="C59" s="2">
        <f>+G58*PROGRAMME!$B$3/PROGRAMME!$B$6</f>
        <v>8.6580603133149831E-12</v>
      </c>
      <c r="D59" s="2">
        <f t="shared" si="3"/>
        <v>0</v>
      </c>
      <c r="E59" s="2">
        <f>IF(B59,0,IF(ROUND(G58,0)&gt;0,H59+'ΒΟΗΘΗΤΙΚΕΣ ΕΡΓΑΣΙΕΣ'!$D$6+PROGRAMME!$C$9*PROGRAMME!$B$3/PROGRAMME!$B$6,0))</f>
        <v>0</v>
      </c>
      <c r="F59" s="2">
        <f t="shared" si="0"/>
        <v>0</v>
      </c>
      <c r="G59" s="2">
        <f t="shared" si="4"/>
        <v>7.0130288537851359E-10</v>
      </c>
      <c r="H59" s="2">
        <f>IF(A59-$A$4='ΒΟΗΘΗΤΙΚΕΣ ΕΡΓΑΣΙΕΣ'!$G$6,PROGRAMME!$C$9,0)</f>
        <v>0</v>
      </c>
    </row>
    <row r="60" spans="1:8" x14ac:dyDescent="0.25">
      <c r="A60" s="10">
        <f>+A59+'ΒΟΗΘΗΤΙΚΕΣ ΕΡΓΑΣΙΕΣ'!$D$5</f>
        <v>49310.5</v>
      </c>
      <c r="B60" s="10" t="b">
        <f>AND(PROGRAMME!$C$7&gt;0,PROGRAMME!$C$7&gt;-$A$4+A60)</f>
        <v>0</v>
      </c>
      <c r="C60" s="2">
        <f>+G59*PROGRAMME!$B$3/PROGRAMME!$B$6</f>
        <v>8.7662860672314201E-12</v>
      </c>
      <c r="D60" s="2">
        <f t="shared" si="3"/>
        <v>0</v>
      </c>
      <c r="E60" s="2">
        <f>IF(B60,0,IF(ROUND(G59,0)&gt;0,H60+'ΒΟΗΘΗΤΙΚΕΣ ΕΡΓΑΣΙΕΣ'!$D$6+PROGRAMME!$C$9*PROGRAMME!$B$3/PROGRAMME!$B$6,0))</f>
        <v>0</v>
      </c>
      <c r="F60" s="2">
        <f t="shared" si="0"/>
        <v>0</v>
      </c>
      <c r="G60" s="2">
        <f t="shared" si="4"/>
        <v>7.1006917144574497E-10</v>
      </c>
      <c r="H60" s="2">
        <f>IF(A60-$A$4='ΒΟΗΘΗΤΙΚΕΣ ΕΡΓΑΣΙΕΣ'!$G$6,PROGRAMME!$C$9,0)</f>
        <v>0</v>
      </c>
    </row>
    <row r="61" spans="1:8" x14ac:dyDescent="0.25">
      <c r="A61" s="10">
        <f>+A60+'ΒΟΗΘΗΤΙΚΕΣ ΕΡΓΑΣΙΕΣ'!$D$5</f>
        <v>49401.8125</v>
      </c>
      <c r="B61" s="10" t="b">
        <f>AND(PROGRAMME!$C$7&gt;0,PROGRAMME!$C$7&gt;-$A$4+A61)</f>
        <v>0</v>
      </c>
      <c r="C61" s="2">
        <f>+G60*PROGRAMME!$B$3/PROGRAMME!$B$6</f>
        <v>8.875864643071813E-12</v>
      </c>
      <c r="D61" s="2">
        <f t="shared" si="3"/>
        <v>0</v>
      </c>
      <c r="E61" s="2">
        <f>IF(B61,0,IF(ROUND(G60,0)&gt;0,H61+'ΒΟΗΘΗΤΙΚΕΣ ΕΡΓΑΣΙΕΣ'!$D$6+PROGRAMME!$C$9*PROGRAMME!$B$3/PROGRAMME!$B$6,0))</f>
        <v>0</v>
      </c>
      <c r="F61" s="2">
        <f t="shared" si="0"/>
        <v>0</v>
      </c>
      <c r="G61" s="2">
        <f t="shared" si="4"/>
        <v>7.189450360888168E-10</v>
      </c>
      <c r="H61" s="2">
        <f>IF(A61-$A$4='ΒΟΗΘΗΤΙΚΕΣ ΕΡΓΑΣΙΕΣ'!$G$6,PROGRAMME!$C$9,0)</f>
        <v>0</v>
      </c>
    </row>
    <row r="62" spans="1:8" x14ac:dyDescent="0.25">
      <c r="A62" s="10">
        <f>+A61+'ΒΟΗΘΗΤΙΚΕΣ ΕΡΓΑΣΙΕΣ'!$D$5</f>
        <v>49493.125</v>
      </c>
      <c r="B62" s="10" t="b">
        <f>AND(PROGRAMME!$C$7&gt;0,PROGRAMME!$C$7&gt;-$A$4+A62)</f>
        <v>0</v>
      </c>
      <c r="C62" s="2">
        <f>+G61*PROGRAMME!$B$3/PROGRAMME!$B$6</f>
        <v>8.9868129511102103E-12</v>
      </c>
      <c r="D62" s="2">
        <f t="shared" si="3"/>
        <v>0</v>
      </c>
      <c r="E62" s="2">
        <f>IF(B62,0,IF(ROUND(G61,0)&gt;0,H62+'ΒΟΗΘΗΤΙΚΕΣ ΕΡΓΑΣΙΕΣ'!$D$6+PROGRAMME!$C$9*PROGRAMME!$B$3/PROGRAMME!$B$6,0))</f>
        <v>0</v>
      </c>
      <c r="F62" s="2">
        <f t="shared" si="0"/>
        <v>0</v>
      </c>
      <c r="G62" s="2">
        <f t="shared" si="4"/>
        <v>7.2793184903992699E-10</v>
      </c>
      <c r="H62" s="2">
        <f>IF(A62-$A$4='ΒΟΗΘΗΤΙΚΕΣ ΕΡΓΑΣΙΕΣ'!$G$6,PROGRAMME!$C$9,0)</f>
        <v>0</v>
      </c>
    </row>
    <row r="63" spans="1:8" x14ac:dyDescent="0.25">
      <c r="A63" s="10">
        <f>+A62+'ΒΟΗΘΗΤΙΚΕΣ ΕΡΓΑΣΙΕΣ'!$D$5</f>
        <v>49584.4375</v>
      </c>
      <c r="B63" s="10" t="b">
        <f>AND(PROGRAMME!$C$7&gt;0,PROGRAMME!$C$7&gt;-$A$4+A63)</f>
        <v>0</v>
      </c>
      <c r="C63" s="2">
        <f>+G62*PROGRAMME!$B$3/PROGRAMME!$B$6</f>
        <v>9.0991481129990874E-12</v>
      </c>
      <c r="D63" s="2">
        <f t="shared" si="3"/>
        <v>0</v>
      </c>
      <c r="E63" s="2">
        <f>IF(B63,0,IF(ROUND(G62,0)&gt;0,H63+'ΒΟΗΘΗΤΙΚΕΣ ΕΡΓΑΣΙΕΣ'!$D$6+PROGRAMME!$C$9*PROGRAMME!$B$3/PROGRAMME!$B$6,0))</f>
        <v>0</v>
      </c>
      <c r="F63" s="2">
        <f t="shared" si="0"/>
        <v>0</v>
      </c>
      <c r="G63" s="2">
        <f t="shared" si="4"/>
        <v>7.3703099715292611E-10</v>
      </c>
      <c r="H63" s="2">
        <f>IF(A63-$A$4='ΒΟΗΘΗΤΙΚΕΣ ΕΡΓΑΣΙΕΣ'!$G$6,PROGRAMME!$C$9,0)</f>
        <v>0</v>
      </c>
    </row>
    <row r="64" spans="1:8" x14ac:dyDescent="0.25">
      <c r="A64" s="10">
        <f>+A63+'ΒΟΗΘΗΤΙΚΕΣ ΕΡΓΑΣΙΕΣ'!$D$5</f>
        <v>49675.75</v>
      </c>
      <c r="B64" s="10" t="b">
        <f>AND(PROGRAMME!$C$7&gt;0,PROGRAMME!$C$7&gt;-$A$4+A64)</f>
        <v>0</v>
      </c>
      <c r="C64" s="2">
        <f>+G63*PROGRAMME!$B$3/PROGRAMME!$B$6</f>
        <v>9.2128874644115777E-12</v>
      </c>
      <c r="D64" s="2">
        <f t="shared" si="3"/>
        <v>0</v>
      </c>
      <c r="E64" s="2">
        <f>IF(B64,0,IF(ROUND(G63,0)&gt;0,H64+'ΒΟΗΘΗΤΙΚΕΣ ΕΡΓΑΣΙΕΣ'!$D$6+PROGRAMME!$C$9*PROGRAMME!$B$3/PROGRAMME!$B$6,0))</f>
        <v>0</v>
      </c>
      <c r="F64" s="2">
        <f t="shared" si="0"/>
        <v>0</v>
      </c>
      <c r="G64" s="2">
        <f t="shared" si="4"/>
        <v>7.4624388461733771E-10</v>
      </c>
      <c r="H64" s="2">
        <f>IF(A64-$A$4='ΒΟΗΘΗΤΙΚΕΣ ΕΡΓΑΣΙΕΣ'!$G$6,PROGRAMME!$C$9,0)</f>
        <v>0</v>
      </c>
    </row>
    <row r="65" spans="1:8" x14ac:dyDescent="0.25">
      <c r="A65" s="10">
        <f>+A64+'ΒΟΗΘΗΤΙΚΕΣ ΕΡΓΑΣΙΕΣ'!$D$5</f>
        <v>49767.0625</v>
      </c>
      <c r="B65" s="10" t="b">
        <f>AND(PROGRAMME!$C$7&gt;0,PROGRAMME!$C$7&gt;-$A$4+A65)</f>
        <v>0</v>
      </c>
      <c r="C65" s="2">
        <f>+G64*PROGRAMME!$B$3/PROGRAMME!$B$6</f>
        <v>9.3280485577167223E-12</v>
      </c>
      <c r="D65" s="2">
        <f t="shared" si="3"/>
        <v>0</v>
      </c>
      <c r="E65" s="2">
        <f>IF(B65,0,IF(ROUND(G64,0)&gt;0,H65+'ΒΟΗΘΗΤΙΚΕΣ ΕΡΓΑΣΙΕΣ'!$D$6+PROGRAMME!$C$9*PROGRAMME!$B$3/PROGRAMME!$B$6,0))</f>
        <v>0</v>
      </c>
      <c r="F65" s="2">
        <f t="shared" si="0"/>
        <v>0</v>
      </c>
      <c r="G65" s="2">
        <f t="shared" si="4"/>
        <v>7.5557193317505443E-10</v>
      </c>
      <c r="H65" s="2">
        <f>IF(A65-$A$4='ΒΟΗΘΗΤΙΚΕΣ ΕΡΓΑΣΙΕΣ'!$G$6,PROGRAMME!$C$9,0)</f>
        <v>0</v>
      </c>
    </row>
    <row r="66" spans="1:8" x14ac:dyDescent="0.25">
      <c r="A66" s="10">
        <f>+A65+'ΒΟΗΘΗΤΙΚΕΣ ΕΡΓΑΣΙΕΣ'!$D$5</f>
        <v>49858.375</v>
      </c>
      <c r="B66" s="10" t="b">
        <f>AND(PROGRAMME!$C$7&gt;0,PROGRAMME!$C$7&gt;-$A$4+A66)</f>
        <v>0</v>
      </c>
      <c r="C66" s="2">
        <f>+G65*PROGRAMME!$B$3/PROGRAMME!$B$6</f>
        <v>9.4446491646881804E-12</v>
      </c>
      <c r="D66" s="2">
        <f t="shared" si="3"/>
        <v>0</v>
      </c>
      <c r="E66" s="2">
        <f>IF(B66,0,IF(ROUND(G65,0)&gt;0,H66+'ΒΟΗΘΗΤΙΚΕΣ ΕΡΓΑΣΙΕΣ'!$D$6+PROGRAMME!$C$9*PROGRAMME!$B$3/PROGRAMME!$B$6,0))</f>
        <v>0</v>
      </c>
      <c r="F66" s="2">
        <f t="shared" si="0"/>
        <v>0</v>
      </c>
      <c r="G66" s="2">
        <f t="shared" si="4"/>
        <v>7.6501658233974258E-10</v>
      </c>
      <c r="H66" s="2">
        <f>IF(A66-$A$4='ΒΟΗΘΗΤΙΚΕΣ ΕΡΓΑΣΙΕΣ'!$G$6,PROGRAMME!$C$9,0)</f>
        <v>0</v>
      </c>
    </row>
    <row r="67" spans="1:8" x14ac:dyDescent="0.25">
      <c r="A67" s="10">
        <f>+A66+'ΒΟΗΘΗΤΙΚΕΣ ΕΡΓΑΣΙΕΣ'!$D$5</f>
        <v>49949.6875</v>
      </c>
      <c r="B67" s="10" t="b">
        <f>AND(PROGRAMME!$C$7&gt;0,PROGRAMME!$C$7&gt;-$A$4+A67)</f>
        <v>0</v>
      </c>
      <c r="C67" s="2">
        <f>+G66*PROGRAMME!$B$3/PROGRAMME!$B$6</f>
        <v>9.5627072792467826E-12</v>
      </c>
      <c r="D67" s="2">
        <f t="shared" si="3"/>
        <v>0</v>
      </c>
      <c r="E67" s="2">
        <f>IF(B67,0,IF(ROUND(G66,0)&gt;0,H67+'ΒΟΗΘΗΤΙΚΕΣ ΕΡΓΑΣΙΕΣ'!$D$6+PROGRAMME!$C$9*PROGRAMME!$B$3/PROGRAMME!$B$6,0))</f>
        <v>0</v>
      </c>
      <c r="F67" s="2">
        <f t="shared" si="0"/>
        <v>0</v>
      </c>
      <c r="G67" s="2">
        <f t="shared" si="4"/>
        <v>7.7457928961898941E-10</v>
      </c>
      <c r="H67" s="2">
        <f>IF(A67-$A$4='ΒΟΗΘΗΤΙΚΕΣ ΕΡΓΑΣΙΕΣ'!$G$6,PROGRAMME!$C$9,0)</f>
        <v>0</v>
      </c>
    </row>
    <row r="68" spans="1:8" x14ac:dyDescent="0.25">
      <c r="A68" s="10">
        <f>+A67+'ΒΟΗΘΗΤΙΚΕΣ ΕΡΓΑΣΙΕΣ'!$D$5</f>
        <v>50041</v>
      </c>
      <c r="B68" s="10" t="b">
        <f>AND(PROGRAMME!$C$7&gt;0,PROGRAMME!$C$7&gt;-$A$4+A68)</f>
        <v>0</v>
      </c>
      <c r="C68" s="2">
        <f>+G67*PROGRAMME!$B$3/PROGRAMME!$B$6</f>
        <v>9.6822411202373683E-12</v>
      </c>
      <c r="D68" s="2">
        <f t="shared" si="3"/>
        <v>0</v>
      </c>
      <c r="E68" s="2">
        <f>IF(B68,0,IF(ROUND(G67,0)&gt;0,H68+'ΒΟΗΘΗΤΙΚΕΣ ΕΡΓΑΣΙΕΣ'!$D$6+PROGRAMME!$C$9*PROGRAMME!$B$3/PROGRAMME!$B$6,0))</f>
        <v>0</v>
      </c>
      <c r="F68" s="2">
        <f t="shared" si="0"/>
        <v>0</v>
      </c>
      <c r="G68" s="2">
        <f t="shared" si="4"/>
        <v>7.8426153073922674E-10</v>
      </c>
      <c r="H68" s="2">
        <f>IF(A68-$A$4='ΒΟΗΘΗΤΙΚΕΣ ΕΡΓΑΣΙΕΣ'!$G$6,PROGRAMME!$C$9,0)</f>
        <v>0</v>
      </c>
    </row>
    <row r="69" spans="1:8" x14ac:dyDescent="0.25">
      <c r="A69" s="10">
        <f>+A68+'ΒΟΗΘΗΤΙΚΕΣ ΕΡΓΑΣΙΕΣ'!$D$5</f>
        <v>50132.3125</v>
      </c>
      <c r="B69" s="10" t="b">
        <f>AND(PROGRAMME!$C$7&gt;0,PROGRAMME!$C$7&gt;-$A$4+A69)</f>
        <v>0</v>
      </c>
      <c r="C69" s="2">
        <f>+G68*PROGRAMME!$B$3/PROGRAMME!$B$6</f>
        <v>9.8032691342403348E-12</v>
      </c>
      <c r="D69" s="2">
        <f t="shared" ref="D69:D100" si="5">IF(B69,0,IF(ROUND(G68,0)&gt;0,+E69-C69,0))</f>
        <v>0</v>
      </c>
      <c r="E69" s="2">
        <f>IF(B69,0,IF(ROUND(G68,0)&gt;0,H69+'ΒΟΗΘΗΤΙΚΕΣ ΕΡΓΑΣΙΕΣ'!$D$6+PROGRAMME!$C$9*PROGRAMME!$B$3/PROGRAMME!$B$6,0))</f>
        <v>0</v>
      </c>
      <c r="F69" s="2">
        <f t="shared" ref="F69:F124" si="6">IF(ROUND(G68,0)&gt;0,+D69+F68,0)</f>
        <v>0</v>
      </c>
      <c r="G69" s="2">
        <f t="shared" ref="G69:G100" si="7">IF(G68&gt;0,+G68+C69-E69,0)</f>
        <v>7.9406479987346704E-10</v>
      </c>
      <c r="H69" s="2">
        <f>IF(A69-$A$4='ΒΟΗΘΗΤΙΚΕΣ ΕΡΓΑΣΙΕΣ'!$G$6,PROGRAMME!$C$9,0)</f>
        <v>0</v>
      </c>
    </row>
    <row r="70" spans="1:8" x14ac:dyDescent="0.25">
      <c r="A70" s="10">
        <f>+A69+'ΒΟΗΘΗΤΙΚΕΣ ΕΡΓΑΣΙΕΣ'!$D$5</f>
        <v>50223.625</v>
      </c>
      <c r="B70" s="10" t="b">
        <f>AND(PROGRAMME!$C$7&gt;0,PROGRAMME!$C$7&gt;-$A$4+A70)</f>
        <v>0</v>
      </c>
      <c r="C70" s="2">
        <f>+G69*PROGRAMME!$B$3/PROGRAMME!$B$6</f>
        <v>9.9258099984183383E-12</v>
      </c>
      <c r="D70" s="2">
        <f t="shared" si="5"/>
        <v>0</v>
      </c>
      <c r="E70" s="2">
        <f>IF(B70,0,IF(ROUND(G69,0)&gt;0,H70+'ΒΟΗΘΗΤΙΚΕΣ ΕΡΓΑΣΙΕΣ'!$D$6+PROGRAMME!$C$9*PROGRAMME!$B$3/PROGRAMME!$B$6,0))</f>
        <v>0</v>
      </c>
      <c r="F70" s="2">
        <f t="shared" si="6"/>
        <v>0</v>
      </c>
      <c r="G70" s="2">
        <f t="shared" si="7"/>
        <v>8.039906098718854E-10</v>
      </c>
      <c r="H70" s="2">
        <f>IF(A70-$A$4='ΒΟΗΘΗΤΙΚΕΣ ΕΡΓΑΣΙΕΣ'!$G$6,PROGRAMME!$C$9,0)</f>
        <v>0</v>
      </c>
    </row>
    <row r="71" spans="1:8" x14ac:dyDescent="0.25">
      <c r="A71" s="10">
        <f>+A70+'ΒΟΗΘΗΤΙΚΕΣ ΕΡΓΑΣΙΕΣ'!$D$5</f>
        <v>50314.9375</v>
      </c>
      <c r="B71" s="10" t="b">
        <f>AND(PROGRAMME!$C$7&gt;0,PROGRAMME!$C$7&gt;-$A$4+A71)</f>
        <v>0</v>
      </c>
      <c r="C71" s="2">
        <f>+G70*PROGRAMME!$B$3/PROGRAMME!$B$6</f>
        <v>1.0049882623398568E-11</v>
      </c>
      <c r="D71" s="2">
        <f t="shared" si="5"/>
        <v>0</v>
      </c>
      <c r="E71" s="2">
        <f>IF(B71,0,IF(ROUND(G70,0)&gt;0,H71+'ΒΟΗΘΗΤΙΚΕΣ ΕΡΓΑΣΙΕΣ'!$D$6+PROGRAMME!$C$9*PROGRAMME!$B$3/PROGRAMME!$B$6,0))</f>
        <v>0</v>
      </c>
      <c r="F71" s="2">
        <f t="shared" si="6"/>
        <v>0</v>
      </c>
      <c r="G71" s="2">
        <f t="shared" si="7"/>
        <v>8.1404049249528392E-10</v>
      </c>
      <c r="H71" s="2">
        <f>IF(A71-$A$4='ΒΟΗΘΗΤΙΚΕΣ ΕΡΓΑΣΙΕΣ'!$G$6,PROGRAMME!$C$9,0)</f>
        <v>0</v>
      </c>
    </row>
    <row r="72" spans="1:8" x14ac:dyDescent="0.25">
      <c r="A72" s="10">
        <f>+A71+'ΒΟΗΘΗΤΙΚΕΣ ΕΡΓΑΣΙΕΣ'!$D$5</f>
        <v>50406.25</v>
      </c>
      <c r="B72" s="10" t="b">
        <f>AND(PROGRAMME!$C$7&gt;0,PROGRAMME!$C$7&gt;-$A$4+A72)</f>
        <v>0</v>
      </c>
      <c r="C72" s="2">
        <f>+G71*PROGRAMME!$B$3/PROGRAMME!$B$6</f>
        <v>1.0175506156191049E-11</v>
      </c>
      <c r="D72" s="2">
        <f t="shared" si="5"/>
        <v>0</v>
      </c>
      <c r="E72" s="2">
        <f>IF(B72,0,IF(ROUND(G71,0)&gt;0,H72+'ΒΟΗΘΗΤΙΚΕΣ ΕΡΓΑΣΙΕΣ'!$D$6+PROGRAMME!$C$9*PROGRAMME!$B$3/PROGRAMME!$B$6,0))</f>
        <v>0</v>
      </c>
      <c r="F72" s="2">
        <f t="shared" si="6"/>
        <v>0</v>
      </c>
      <c r="G72" s="2">
        <f t="shared" si="7"/>
        <v>8.2421599865147499E-10</v>
      </c>
      <c r="H72" s="2">
        <f>IF(A72-$A$4='ΒΟΗΘΗΤΙΚΕΣ ΕΡΓΑΣΙΕΣ'!$G$6,PROGRAMME!$C$9,0)</f>
        <v>0</v>
      </c>
    </row>
    <row r="73" spans="1:8" x14ac:dyDescent="0.25">
      <c r="A73" s="10">
        <f>+A72+'ΒΟΗΘΗΤΙΚΕΣ ΕΡΓΑΣΙΕΣ'!$D$5</f>
        <v>50497.5625</v>
      </c>
      <c r="B73" s="10" t="b">
        <f>AND(PROGRAMME!$C$7&gt;0,PROGRAMME!$C$7&gt;-$A$4+A73)</f>
        <v>0</v>
      </c>
      <c r="C73" s="2">
        <f>+G72*PROGRAMME!$B$3/PROGRAMME!$B$6</f>
        <v>1.0302699983143438E-11</v>
      </c>
      <c r="D73" s="2">
        <f t="shared" si="5"/>
        <v>0</v>
      </c>
      <c r="E73" s="2">
        <f>IF(B73,0,IF(ROUND(G72,0)&gt;0,H73+'ΒΟΗΘΗΤΙΚΕΣ ΕΡΓΑΣΙΕΣ'!$D$6+PROGRAMME!$C$9*PROGRAMME!$B$3/PROGRAMME!$B$6,0))</f>
        <v>0</v>
      </c>
      <c r="F73" s="2">
        <f t="shared" si="6"/>
        <v>0</v>
      </c>
      <c r="G73" s="2">
        <f t="shared" si="7"/>
        <v>8.3451869863461838E-10</v>
      </c>
      <c r="H73" s="2">
        <f>IF(A73-$A$4='ΒΟΗΘΗΤΙΚΕΣ ΕΡΓΑΣΙΕΣ'!$G$6,PROGRAMME!$C$9,0)</f>
        <v>0</v>
      </c>
    </row>
    <row r="74" spans="1:8" x14ac:dyDescent="0.25">
      <c r="A74" s="10">
        <f>+A73+'ΒΟΗΘΗΤΙΚΕΣ ΕΡΓΑΣΙΕΣ'!$D$5</f>
        <v>50588.875</v>
      </c>
      <c r="B74" s="10" t="b">
        <f>AND(PROGRAMME!$C$7&gt;0,PROGRAMME!$C$7&gt;-$A$4+A74)</f>
        <v>0</v>
      </c>
      <c r="C74" s="2">
        <f>+G73*PROGRAMME!$B$3/PROGRAMME!$B$6</f>
        <v>1.0431483732932731E-11</v>
      </c>
      <c r="D74" s="2">
        <f t="shared" si="5"/>
        <v>0</v>
      </c>
      <c r="E74" s="2">
        <f>IF(B74,0,IF(ROUND(G73,0)&gt;0,H74+'ΒΟΗΘΗΤΙΚΕΣ ΕΡΓΑΣΙΕΣ'!$D$6+PROGRAMME!$C$9*PROGRAMME!$B$3/PROGRAMME!$B$6,0))</f>
        <v>0</v>
      </c>
      <c r="F74" s="2">
        <f t="shared" si="6"/>
        <v>0</v>
      </c>
      <c r="G74" s="2">
        <f t="shared" si="7"/>
        <v>8.4495018236755112E-10</v>
      </c>
      <c r="H74" s="2">
        <f>IF(A74-$A$4='ΒΟΗΘΗΤΙΚΕΣ ΕΡΓΑΣΙΕΣ'!$G$6,PROGRAMME!$C$9,0)</f>
        <v>0</v>
      </c>
    </row>
    <row r="75" spans="1:8" x14ac:dyDescent="0.25">
      <c r="A75" s="10">
        <f>+A74+'ΒΟΗΘΗΤΙΚΕΣ ΕΡΓΑΣΙΕΣ'!$D$5</f>
        <v>50680.1875</v>
      </c>
      <c r="B75" s="10" t="b">
        <f>AND(PROGRAMME!$C$7&gt;0,PROGRAMME!$C$7&gt;-$A$4+A75)</f>
        <v>0</v>
      </c>
      <c r="C75" s="2">
        <f>+G74*PROGRAMME!$B$3/PROGRAMME!$B$6</f>
        <v>1.056187727959439E-11</v>
      </c>
      <c r="D75" s="2">
        <f t="shared" si="5"/>
        <v>0</v>
      </c>
      <c r="E75" s="2">
        <f>IF(B75,0,IF(ROUND(G74,0)&gt;0,H75+'ΒΟΗΘΗΤΙΚΕΣ ΕΡΓΑΣΙΕΣ'!$D$6+PROGRAMME!$C$9*PROGRAMME!$B$3/PROGRAMME!$B$6,0))</f>
        <v>0</v>
      </c>
      <c r="F75" s="2">
        <f t="shared" si="6"/>
        <v>0</v>
      </c>
      <c r="G75" s="2">
        <f t="shared" si="7"/>
        <v>8.5551205964714548E-10</v>
      </c>
      <c r="H75" s="2">
        <f>IF(A75-$A$4='ΒΟΗΘΗΤΙΚΕΣ ΕΡΓΑΣΙΕΣ'!$G$6,PROGRAMME!$C$9,0)</f>
        <v>0</v>
      </c>
    </row>
    <row r="76" spans="1:8" x14ac:dyDescent="0.25">
      <c r="A76" s="10">
        <f>+A75+'ΒΟΗΘΗΤΙΚΕΣ ΕΡΓΑΣΙΕΣ'!$D$5</f>
        <v>50771.5</v>
      </c>
      <c r="B76" s="10" t="b">
        <f>AND(PROGRAMME!$C$7&gt;0,PROGRAMME!$C$7&gt;-$A$4+A76)</f>
        <v>0</v>
      </c>
      <c r="C76" s="2">
        <f>+G75*PROGRAMME!$B$3/PROGRAMME!$B$6</f>
        <v>1.069390074558932E-11</v>
      </c>
      <c r="D76" s="2">
        <f t="shared" si="5"/>
        <v>0</v>
      </c>
      <c r="E76" s="2">
        <f>IF(B76,0,IF(ROUND(G75,0)&gt;0,H76+'ΒΟΗΘΗΤΙΚΕΣ ΕΡΓΑΣΙΕΣ'!$D$6+PROGRAMME!$C$9*PROGRAMME!$B$3/PROGRAMME!$B$6,0))</f>
        <v>0</v>
      </c>
      <c r="F76" s="2">
        <f t="shared" si="6"/>
        <v>0</v>
      </c>
      <c r="G76" s="2">
        <f t="shared" si="7"/>
        <v>8.6620596039273485E-10</v>
      </c>
      <c r="H76" s="2">
        <f>IF(A76-$A$4='ΒΟΗΘΗΤΙΚΕΣ ΕΡΓΑΣΙΕΣ'!$G$6,PROGRAMME!$C$9,0)</f>
        <v>0</v>
      </c>
    </row>
    <row r="77" spans="1:8" x14ac:dyDescent="0.25">
      <c r="A77" s="10">
        <f>+A76+'ΒΟΗΘΗΤΙΚΕΣ ΕΡΓΑΣΙΕΣ'!$D$5</f>
        <v>50862.8125</v>
      </c>
      <c r="B77" s="10" t="b">
        <f>AND(PROGRAMME!$C$7&gt;0,PROGRAMME!$C$7&gt;-$A$4+A77)</f>
        <v>0</v>
      </c>
      <c r="C77" s="2">
        <f>+G76*PROGRAMME!$B$3/PROGRAMME!$B$6</f>
        <v>1.0827574504909186E-11</v>
      </c>
      <c r="D77" s="2">
        <f t="shared" si="5"/>
        <v>0</v>
      </c>
      <c r="E77" s="2">
        <f>IF(B77,0,IF(ROUND(G76,0)&gt;0,H77+'ΒΟΗΘΗΤΙΚΕΣ ΕΡΓΑΣΙΕΣ'!$D$6+PROGRAMME!$C$9*PROGRAMME!$B$3/PROGRAMME!$B$6,0))</f>
        <v>0</v>
      </c>
      <c r="F77" s="2">
        <f t="shared" si="6"/>
        <v>0</v>
      </c>
      <c r="G77" s="2">
        <f t="shared" si="7"/>
        <v>8.77033534897644E-10</v>
      </c>
      <c r="H77" s="2">
        <f>IF(A77-$A$4='ΒΟΗΘΗΤΙΚΕΣ ΕΡΓΑΣΙΕΣ'!$G$6,PROGRAMME!$C$9,0)</f>
        <v>0</v>
      </c>
    </row>
    <row r="78" spans="1:8" x14ac:dyDescent="0.25">
      <c r="A78" s="10">
        <f>+A77+'ΒΟΗΘΗΤΙΚΕΣ ΕΡΓΑΣΙΕΣ'!$D$5</f>
        <v>50954.125</v>
      </c>
      <c r="B78" s="10" t="b">
        <f>AND(PROGRAMME!$C$7&gt;0,PROGRAMME!$C$7&gt;-$A$4+A78)</f>
        <v>0</v>
      </c>
      <c r="C78" s="2">
        <f>+G77*PROGRAMME!$B$3/PROGRAMME!$B$6</f>
        <v>1.0962919186220551E-11</v>
      </c>
      <c r="D78" s="2">
        <f t="shared" si="5"/>
        <v>0</v>
      </c>
      <c r="E78" s="2">
        <f>IF(B78,0,IF(ROUND(G77,0)&gt;0,H78+'ΒΟΗΘΗΤΙΚΕΣ ΕΡΓΑΣΙΕΣ'!$D$6+PROGRAMME!$C$9*PROGRAMME!$B$3/PROGRAMME!$B$6,0))</f>
        <v>0</v>
      </c>
      <c r="F78" s="2">
        <f t="shared" si="6"/>
        <v>0</v>
      </c>
      <c r="G78" s="2">
        <f t="shared" si="7"/>
        <v>8.8799645408386455E-10</v>
      </c>
      <c r="H78" s="2">
        <f>IF(A78-$A$4='ΒΟΗΘΗΤΙΚΕΣ ΕΡΓΑΣΙΕΣ'!$G$6,PROGRAMME!$C$9,0)</f>
        <v>0</v>
      </c>
    </row>
    <row r="79" spans="1:8" x14ac:dyDescent="0.25">
      <c r="A79" s="10">
        <f>+A78+'ΒΟΗΘΗΤΙΚΕΣ ΕΡΓΑΣΙΕΣ'!$D$5</f>
        <v>51045.4375</v>
      </c>
      <c r="B79" s="10" t="b">
        <f>AND(PROGRAMME!$C$7&gt;0,PROGRAMME!$C$7&gt;-$A$4+A79)</f>
        <v>0</v>
      </c>
      <c r="C79" s="2">
        <f>+G78*PROGRAMME!$B$3/PROGRAMME!$B$6</f>
        <v>1.1099955676048308E-11</v>
      </c>
      <c r="D79" s="2">
        <f t="shared" si="5"/>
        <v>0</v>
      </c>
      <c r="E79" s="2">
        <f>IF(B79,0,IF(ROUND(G78,0)&gt;0,H79+'ΒΟΗΘΗΤΙΚΕΣ ΕΡΓΑΣΙΕΣ'!$D$6+PROGRAMME!$C$9*PROGRAMME!$B$3/PROGRAMME!$B$6,0))</f>
        <v>0</v>
      </c>
      <c r="F79" s="2">
        <f t="shared" si="6"/>
        <v>0</v>
      </c>
      <c r="G79" s="2">
        <f t="shared" si="7"/>
        <v>8.9909640975991285E-10</v>
      </c>
      <c r="H79" s="2">
        <f>IF(A79-$A$4='ΒΟΗΘΗΤΙΚΕΣ ΕΡΓΑΣΙΕΣ'!$G$6,PROGRAMME!$C$9,0)</f>
        <v>0</v>
      </c>
    </row>
    <row r="80" spans="1:8" x14ac:dyDescent="0.25">
      <c r="A80" s="10">
        <f>+A79+'ΒΟΗΘΗΤΙΚΕΣ ΕΡΓΑΣΙΕΣ'!$D$5</f>
        <v>51136.75</v>
      </c>
      <c r="B80" s="10" t="b">
        <f>AND(PROGRAMME!$C$7&gt;0,PROGRAMME!$C$7&gt;-$A$4+A80)</f>
        <v>0</v>
      </c>
      <c r="C80" s="2">
        <f>+G79*PROGRAMME!$B$3/PROGRAMME!$B$6</f>
        <v>1.1238705121998911E-11</v>
      </c>
      <c r="D80" s="2">
        <f t="shared" si="5"/>
        <v>0</v>
      </c>
      <c r="E80" s="2">
        <f>IF(B80,0,IF(ROUND(G79,0)&gt;0,H80+'ΒΟΗΘΗΤΙΚΕΣ ΕΡΓΑΣΙΕΣ'!$D$6+PROGRAMME!$C$9*PROGRAMME!$B$3/PROGRAMME!$B$6,0))</f>
        <v>0</v>
      </c>
      <c r="F80" s="2">
        <f t="shared" si="6"/>
        <v>0</v>
      </c>
      <c r="G80" s="2">
        <f t="shared" si="7"/>
        <v>9.1033511488191173E-10</v>
      </c>
      <c r="H80" s="2">
        <f>IF(A80-$A$4='ΒΟΗΘΗΤΙΚΕΣ ΕΡΓΑΣΙΕΣ'!$G$6,PROGRAMME!$C$9,0)</f>
        <v>0</v>
      </c>
    </row>
    <row r="81" spans="1:8" x14ac:dyDescent="0.25">
      <c r="A81" s="10">
        <f>+A80+'ΒΟΗΘΗΤΙΚΕΣ ΕΡΓΑΣΙΕΣ'!$D$5</f>
        <v>51228.0625</v>
      </c>
      <c r="B81" s="10" t="b">
        <f>AND(PROGRAMME!$C$7&gt;0,PROGRAMME!$C$7&gt;-$A$4+A81)</f>
        <v>0</v>
      </c>
      <c r="C81" s="2">
        <f>+G80*PROGRAMME!$B$3/PROGRAMME!$B$6</f>
        <v>1.1379188936023897E-11</v>
      </c>
      <c r="D81" s="2">
        <f t="shared" si="5"/>
        <v>0</v>
      </c>
      <c r="E81" s="2">
        <f>IF(B81,0,IF(ROUND(G80,0)&gt;0,H81+'ΒΟΗΘΗΤΙΚΕΣ ΕΡΓΑΣΙΕΣ'!$D$6+PROGRAMME!$C$9*PROGRAMME!$B$3/PROGRAMME!$B$6,0))</f>
        <v>0</v>
      </c>
      <c r="F81" s="2">
        <f t="shared" si="6"/>
        <v>0</v>
      </c>
      <c r="G81" s="2">
        <f t="shared" si="7"/>
        <v>9.217143038179356E-10</v>
      </c>
      <c r="H81" s="2">
        <f>IF(A81-$A$4='ΒΟΗΘΗΤΙΚΕΣ ΕΡΓΑΣΙΕΣ'!$G$6,PROGRAMME!$C$9,0)</f>
        <v>0</v>
      </c>
    </row>
    <row r="82" spans="1:8" x14ac:dyDescent="0.25">
      <c r="A82" s="10">
        <f>+A81+'ΒΟΗΘΗΤΙΚΕΣ ΕΡΓΑΣΙΕΣ'!$D$5</f>
        <v>51319.375</v>
      </c>
      <c r="B82" s="10" t="b">
        <f>AND(PROGRAMME!$C$7&gt;0,PROGRAMME!$C$7&gt;-$A$4+A82)</f>
        <v>0</v>
      </c>
      <c r="C82" s="2">
        <f>+G81*PROGRAMME!$B$3/PROGRAMME!$B$6</f>
        <v>1.1521428797724195E-11</v>
      </c>
      <c r="D82" s="2">
        <f t="shared" si="5"/>
        <v>0</v>
      </c>
      <c r="E82" s="2">
        <f>IF(B82,0,IF(ROUND(G81,0)&gt;0,H82+'ΒΟΗΘΗΤΙΚΕΣ ΕΡΓΑΣΙΕΣ'!$D$6+PROGRAMME!$C$9*PROGRAMME!$B$3/PROGRAMME!$B$6,0))</f>
        <v>0</v>
      </c>
      <c r="F82" s="2">
        <f t="shared" si="6"/>
        <v>0</v>
      </c>
      <c r="G82" s="2">
        <f t="shared" si="7"/>
        <v>9.3323573261565985E-10</v>
      </c>
      <c r="H82" s="2">
        <f>IF(A82-$A$4='ΒΟΗΘΗΤΙΚΕΣ ΕΡΓΑΣΙΕΣ'!$G$6,PROGRAMME!$C$9,0)</f>
        <v>0</v>
      </c>
    </row>
    <row r="83" spans="1:8" x14ac:dyDescent="0.25">
      <c r="A83" s="10">
        <f>+A82+'ΒΟΗΘΗΤΙΚΕΣ ΕΡΓΑΣΙΕΣ'!$D$5</f>
        <v>51410.6875</v>
      </c>
      <c r="B83" s="10" t="b">
        <f>AND(PROGRAMME!$C$7&gt;0,PROGRAMME!$C$7&gt;-$A$4+A83)</f>
        <v>0</v>
      </c>
      <c r="C83" s="2">
        <f>+G82*PROGRAMME!$B$3/PROGRAMME!$B$6</f>
        <v>1.1665446657695749E-11</v>
      </c>
      <c r="D83" s="2">
        <f t="shared" si="5"/>
        <v>0</v>
      </c>
      <c r="E83" s="2">
        <f>IF(B83,0,IF(ROUND(G82,0)&gt;0,H83+'ΒΟΗΘΗΤΙΚΕΣ ΕΡΓΑΣΙΕΣ'!$D$6+PROGRAMME!$C$9*PROGRAMME!$B$3/PROGRAMME!$B$6,0))</f>
        <v>0</v>
      </c>
      <c r="F83" s="2">
        <f t="shared" si="6"/>
        <v>0</v>
      </c>
      <c r="G83" s="2">
        <f t="shared" si="7"/>
        <v>9.4490117927335554E-10</v>
      </c>
      <c r="H83" s="2">
        <f>IF(A83-$A$4='ΒΟΗΘΗΤΙΚΕΣ ΕΡΓΑΣΙΕΣ'!$G$6,PROGRAMME!$C$9,0)</f>
        <v>0</v>
      </c>
    </row>
    <row r="84" spans="1:8" x14ac:dyDescent="0.25">
      <c r="A84" s="10">
        <f>+A83+'ΒΟΗΘΗΤΙΚΕΣ ΕΡΓΑΣΙΕΣ'!$D$5</f>
        <v>51502</v>
      </c>
      <c r="B84" s="10" t="b">
        <f>AND(PROGRAMME!$C$7&gt;0,PROGRAMME!$C$7&gt;-$A$4+A84)</f>
        <v>0</v>
      </c>
      <c r="C84" s="2">
        <f>+G83*PROGRAMME!$B$3/PROGRAMME!$B$6</f>
        <v>1.1811264740916945E-11</v>
      </c>
      <c r="D84" s="2">
        <f t="shared" si="5"/>
        <v>0</v>
      </c>
      <c r="E84" s="2">
        <f>IF(B84,0,IF(ROUND(G83,0)&gt;0,H84+'ΒΟΗΘΗΤΙΚΕΣ ΕΡΓΑΣΙΕΣ'!$D$6+PROGRAMME!$C$9*PROGRAMME!$B$3/PROGRAMME!$B$6,0))</f>
        <v>0</v>
      </c>
      <c r="F84" s="2">
        <f t="shared" si="6"/>
        <v>0</v>
      </c>
      <c r="G84" s="2">
        <f t="shared" si="7"/>
        <v>9.5671244401427257E-10</v>
      </c>
      <c r="H84" s="2">
        <f>IF(A84-$A$4='ΒΟΗΘΗΤΙΚΕΣ ΕΡΓΑΣΙΕΣ'!$G$6,PROGRAMME!$C$9,0)</f>
        <v>0</v>
      </c>
    </row>
    <row r="85" spans="1:8" x14ac:dyDescent="0.25">
      <c r="A85" s="10">
        <f>+A84+'ΒΟΗΘΗΤΙΚΕΣ ΕΡΓΑΣΙΕΣ'!$D$5</f>
        <v>51593.3125</v>
      </c>
      <c r="B85" s="10" t="b">
        <f>AND(PROGRAMME!$C$7&gt;0,PROGRAMME!$C$7&gt;-$A$4+A85)</f>
        <v>0</v>
      </c>
      <c r="C85" s="2">
        <f>+G84*PROGRAMME!$B$3/PROGRAMME!$B$6</f>
        <v>1.1958905550178408E-11</v>
      </c>
      <c r="D85" s="2">
        <f t="shared" si="5"/>
        <v>0</v>
      </c>
      <c r="E85" s="2">
        <f>IF(B85,0,IF(ROUND(G84,0)&gt;0,H85+'ΒΟΗΘΗΤΙΚΕΣ ΕΡΓΑΣΙΕΣ'!$D$6+PROGRAMME!$C$9*PROGRAMME!$B$3/PROGRAMME!$B$6,0))</f>
        <v>0</v>
      </c>
      <c r="F85" s="2">
        <f t="shared" si="6"/>
        <v>0</v>
      </c>
      <c r="G85" s="2">
        <f t="shared" si="7"/>
        <v>9.6867134956445088E-10</v>
      </c>
      <c r="H85" s="2">
        <f>IF(A85-$A$4='ΒΟΗΘΗΤΙΚΕΣ ΕΡΓΑΣΙΕΣ'!$G$6,PROGRAMME!$C$9,0)</f>
        <v>0</v>
      </c>
    </row>
    <row r="86" spans="1:8" x14ac:dyDescent="0.25">
      <c r="A86" s="10">
        <f>+A85+'ΒΟΗΘΗΤΙΚΕΣ ΕΡΓΑΣΙΕΣ'!$D$5</f>
        <v>51684.625</v>
      </c>
      <c r="B86" s="10" t="b">
        <f>AND(PROGRAMME!$C$7&gt;0,PROGRAMME!$C$7&gt;-$A$4+A86)</f>
        <v>0</v>
      </c>
      <c r="C86" s="2">
        <f>+G85*PROGRAMME!$B$3/PROGRAMME!$B$6</f>
        <v>1.2108391869555637E-11</v>
      </c>
      <c r="D86" s="2">
        <f t="shared" si="5"/>
        <v>0</v>
      </c>
      <c r="E86" s="2">
        <f>IF(B86,0,IF(ROUND(G85,0)&gt;0,H86+'ΒΟΗΘΗΤΙΚΕΣ ΕΡΓΑΣΙΕΣ'!$D$6+PROGRAMME!$C$9*PROGRAMME!$B$3/PROGRAMME!$B$6,0))</f>
        <v>0</v>
      </c>
      <c r="F86" s="2">
        <f t="shared" si="6"/>
        <v>0</v>
      </c>
      <c r="G86" s="2">
        <f t="shared" si="7"/>
        <v>9.8077974143400659E-10</v>
      </c>
      <c r="H86" s="2">
        <f>IF(A86-$A$4='ΒΟΗΘΗΤΙΚΕΣ ΕΡΓΑΣΙΕΣ'!$G$6,PROGRAMME!$C$9,0)</f>
        <v>0</v>
      </c>
    </row>
    <row r="87" spans="1:8" x14ac:dyDescent="0.25">
      <c r="A87" s="10">
        <f>+A86+'ΒΟΗΘΗΤΙΚΕΣ ΕΡΓΑΣΙΕΣ'!$D$5</f>
        <v>51775.9375</v>
      </c>
      <c r="B87" s="10" t="b">
        <f>AND(PROGRAMME!$C$7&gt;0,PROGRAMME!$C$7&gt;-$A$4+A87)</f>
        <v>0</v>
      </c>
      <c r="C87" s="2">
        <f>+G86*PROGRAMME!$B$3/PROGRAMME!$B$6</f>
        <v>1.2259746767925084E-11</v>
      </c>
      <c r="D87" s="2">
        <f t="shared" si="5"/>
        <v>0</v>
      </c>
      <c r="E87" s="2">
        <f>IF(B87,0,IF(ROUND(G86,0)&gt;0,H87+'ΒΟΗΘΗΤΙΚΕΣ ΕΡΓΑΣΙΕΣ'!$D$6+PROGRAMME!$C$9*PROGRAMME!$B$3/PROGRAMME!$B$6,0))</f>
        <v>0</v>
      </c>
      <c r="F87" s="2">
        <f t="shared" si="6"/>
        <v>0</v>
      </c>
      <c r="G87" s="2">
        <f t="shared" si="7"/>
        <v>9.9303948820193178E-10</v>
      </c>
      <c r="H87" s="2">
        <f>IF(A87-$A$4='ΒΟΗΘΗΤΙΚΕΣ ΕΡΓΑΣΙΕΣ'!$G$6,PROGRAMME!$C$9,0)</f>
        <v>0</v>
      </c>
    </row>
    <row r="88" spans="1:8" x14ac:dyDescent="0.25">
      <c r="A88" s="10">
        <f>+A87+'ΒΟΗΘΗΤΙΚΕΣ ΕΡΓΑΣΙΕΣ'!$D$5</f>
        <v>51867.25</v>
      </c>
      <c r="B88" s="10" t="b">
        <f>AND(PROGRAMME!$C$7&gt;0,PROGRAMME!$C$7&gt;-$A$4+A88)</f>
        <v>0</v>
      </c>
      <c r="C88" s="2">
        <f>+G87*PROGRAMME!$B$3/PROGRAMME!$B$6</f>
        <v>1.2412993602524148E-11</v>
      </c>
      <c r="D88" s="2">
        <f t="shared" si="5"/>
        <v>0</v>
      </c>
      <c r="E88" s="2">
        <f>IF(B88,0,IF(ROUND(G87,0)&gt;0,H88+'ΒΟΗΘΗΤΙΚΕΣ ΕΡΓΑΣΙΕΣ'!$D$6+PROGRAMME!$C$9*PROGRAMME!$B$3/PROGRAMME!$B$6,0))</f>
        <v>0</v>
      </c>
      <c r="F88" s="2">
        <f t="shared" si="6"/>
        <v>0</v>
      </c>
      <c r="G88" s="2">
        <f t="shared" si="7"/>
        <v>1.005452481804456E-9</v>
      </c>
      <c r="H88" s="2">
        <f>IF(A88-$A$4='ΒΟΗΘΗΤΙΚΕΣ ΕΡΓΑΣΙΕΣ'!$G$6,PROGRAMME!$C$9,0)</f>
        <v>0</v>
      </c>
    </row>
    <row r="89" spans="1:8" x14ac:dyDescent="0.25">
      <c r="A89" s="10">
        <f>+A88+'ΒΟΗΘΗΤΙΚΕΣ ΕΡΓΑΣΙΕΣ'!$D$5</f>
        <v>51958.5625</v>
      </c>
      <c r="B89" s="10" t="b">
        <f>AND(PROGRAMME!$C$7&gt;0,PROGRAMME!$C$7&gt;-$A$4+A89)</f>
        <v>0</v>
      </c>
      <c r="C89" s="2">
        <f>+G88*PROGRAMME!$B$3/PROGRAMME!$B$6</f>
        <v>1.25681560225557E-11</v>
      </c>
      <c r="D89" s="2">
        <f t="shared" si="5"/>
        <v>0</v>
      </c>
      <c r="E89" s="2">
        <f>IF(B89,0,IF(ROUND(G88,0)&gt;0,H89+'ΒΟΗΘΗΤΙΚΕΣ ΕΡΓΑΣΙΕΣ'!$D$6+PROGRAMME!$C$9*PROGRAMME!$B$3/PROGRAMME!$B$6,0))</f>
        <v>0</v>
      </c>
      <c r="F89" s="2">
        <f t="shared" si="6"/>
        <v>0</v>
      </c>
      <c r="G89" s="2">
        <f t="shared" si="7"/>
        <v>1.0180206378270118E-9</v>
      </c>
      <c r="H89" s="2">
        <f>IF(A89-$A$4='ΒΟΗΘΗΤΙΚΕΣ ΕΡΓΑΣΙΕΣ'!$G$6,PROGRAMME!$C$9,0)</f>
        <v>0</v>
      </c>
    </row>
    <row r="90" spans="1:8" x14ac:dyDescent="0.25">
      <c r="A90" s="10">
        <f>+A89+'ΒΟΗΘΗΤΙΚΕΣ ΕΡΓΑΣΙΕΣ'!$D$5</f>
        <v>52049.875</v>
      </c>
      <c r="B90" s="10" t="b">
        <f>AND(PROGRAMME!$C$7&gt;0,PROGRAMME!$C$7&gt;-$A$4+A90)</f>
        <v>0</v>
      </c>
      <c r="C90" s="2">
        <f>+G89*PROGRAMME!$B$3/PROGRAMME!$B$6</f>
        <v>1.2725257972837648E-11</v>
      </c>
      <c r="D90" s="2">
        <f t="shared" si="5"/>
        <v>0</v>
      </c>
      <c r="E90" s="2">
        <f>IF(B90,0,IF(ROUND(G89,0)&gt;0,H90+'ΒΟΗΘΗΤΙΚΕΣ ΕΡΓΑΣΙΕΣ'!$D$6+PROGRAMME!$C$9*PROGRAMME!$B$3/PROGRAMME!$B$6,0))</f>
        <v>0</v>
      </c>
      <c r="F90" s="2">
        <f t="shared" si="6"/>
        <v>0</v>
      </c>
      <c r="G90" s="2">
        <f t="shared" si="7"/>
        <v>1.0307458957998493E-9</v>
      </c>
      <c r="H90" s="2">
        <f>IF(A90-$A$4='ΒΟΗΘΗΤΙΚΕΣ ΕΡΓΑΣΙΕΣ'!$G$6,PROGRAMME!$C$9,0)</f>
        <v>0</v>
      </c>
    </row>
    <row r="91" spans="1:8" x14ac:dyDescent="0.25">
      <c r="A91" s="10">
        <f>+A90+'ΒΟΗΘΗΤΙΚΕΣ ΕΡΓΑΣΙΕΣ'!$D$5</f>
        <v>52141.1875</v>
      </c>
      <c r="B91" s="10" t="b">
        <f>AND(PROGRAMME!$C$7&gt;0,PROGRAMME!$C$7&gt;-$A$4+A91)</f>
        <v>0</v>
      </c>
      <c r="C91" s="2">
        <f>+G90*PROGRAMME!$B$3/PROGRAMME!$B$6</f>
        <v>1.2884323697498118E-11</v>
      </c>
      <c r="D91" s="2">
        <f t="shared" si="5"/>
        <v>0</v>
      </c>
      <c r="E91" s="2">
        <f>IF(B91,0,IF(ROUND(G90,0)&gt;0,H91+'ΒΟΗΘΗΤΙΚΕΣ ΕΡΓΑΣΙΕΣ'!$D$6+PROGRAMME!$C$9*PROGRAMME!$B$3/PROGRAMME!$B$6,0))</f>
        <v>0</v>
      </c>
      <c r="F91" s="2">
        <f t="shared" si="6"/>
        <v>0</v>
      </c>
      <c r="G91" s="2">
        <f t="shared" si="7"/>
        <v>1.0436302194973474E-9</v>
      </c>
      <c r="H91" s="2">
        <f>IF(A91-$A$4='ΒΟΗΘΗΤΙΚΕΣ ΕΡΓΑΣΙΕΣ'!$G$6,PROGRAMME!$C$9,0)</f>
        <v>0</v>
      </c>
    </row>
    <row r="92" spans="1:8" x14ac:dyDescent="0.25">
      <c r="A92" s="10">
        <f>+A91+'ΒΟΗΘΗΤΙΚΕΣ ΕΡΓΑΣΙΕΣ'!$D$5</f>
        <v>52232.5</v>
      </c>
      <c r="B92" s="10" t="b">
        <f>AND(PROGRAMME!$C$7&gt;0,PROGRAMME!$C$7&gt;-$A$4+A92)</f>
        <v>0</v>
      </c>
      <c r="C92" s="2">
        <f>+G91*PROGRAMME!$B$3/PROGRAMME!$B$6</f>
        <v>1.3045377743716843E-11</v>
      </c>
      <c r="D92" s="2">
        <f t="shared" si="5"/>
        <v>0</v>
      </c>
      <c r="E92" s="2">
        <f>IF(B92,0,IF(ROUND(G91,0)&gt;0,H92+'ΒΟΗΘΗΤΙΚΕΣ ΕΡΓΑΣΙΕΣ'!$D$6+PROGRAMME!$C$9*PROGRAMME!$B$3/PROGRAMME!$B$6,0))</f>
        <v>0</v>
      </c>
      <c r="F92" s="2">
        <f t="shared" si="6"/>
        <v>0</v>
      </c>
      <c r="G92" s="2">
        <f t="shared" si="7"/>
        <v>1.0566755972410641E-9</v>
      </c>
      <c r="H92" s="2">
        <f>IF(A92-$A$4='ΒΟΗΘΗΤΙΚΕΣ ΕΡΓΑΣΙΕΣ'!$G$6,PROGRAMME!$C$9,0)</f>
        <v>0</v>
      </c>
    </row>
    <row r="93" spans="1:8" x14ac:dyDescent="0.25">
      <c r="A93" s="10">
        <f>+A92+'ΒΟΗΘΗΤΙΚΕΣ ΕΡΓΑΣΙΕΣ'!$D$5</f>
        <v>52323.8125</v>
      </c>
      <c r="B93" s="10" t="b">
        <f>AND(PROGRAMME!$C$7&gt;0,PROGRAMME!$C$7&gt;-$A$4+A93)</f>
        <v>0</v>
      </c>
      <c r="C93" s="2">
        <f>+G92*PROGRAMME!$B$3/PROGRAMME!$B$6</f>
        <v>1.3208444965513302E-11</v>
      </c>
      <c r="D93" s="2">
        <f t="shared" si="5"/>
        <v>0</v>
      </c>
      <c r="E93" s="2">
        <f>IF(B93,0,IF(ROUND(G92,0)&gt;0,H93+'ΒΟΗΘΗΤΙΚΕΣ ΕΡΓΑΣΙΕΣ'!$D$6+PROGRAMME!$C$9*PROGRAMME!$B$3/PROGRAMME!$B$6,0))</f>
        <v>0</v>
      </c>
      <c r="F93" s="2">
        <f t="shared" si="6"/>
        <v>0</v>
      </c>
      <c r="G93" s="2">
        <f t="shared" si="7"/>
        <v>1.0698840422065775E-9</v>
      </c>
      <c r="H93" s="2">
        <f>IF(A93-$A$4='ΒΟΗΘΗΤΙΚΕΣ ΕΡΓΑΣΙΕΣ'!$G$6,PROGRAMME!$C$9,0)</f>
        <v>0</v>
      </c>
    </row>
    <row r="94" spans="1:8" x14ac:dyDescent="0.25">
      <c r="A94" s="10">
        <f>+A93+'ΒΟΗΘΗΤΙΚΕΣ ΕΡΓΑΣΙΕΣ'!$D$5</f>
        <v>52415.125</v>
      </c>
      <c r="B94" s="10" t="b">
        <f>AND(PROGRAMME!$C$7&gt;0,PROGRAMME!$C$7&gt;-$A$4+A94)</f>
        <v>0</v>
      </c>
      <c r="C94" s="2">
        <f>+G93*PROGRAMME!$B$3/PROGRAMME!$B$6</f>
        <v>1.337355052758222E-11</v>
      </c>
      <c r="D94" s="2">
        <f t="shared" si="5"/>
        <v>0</v>
      </c>
      <c r="E94" s="2">
        <f>IF(B94,0,IF(ROUND(G93,0)&gt;0,H94+'ΒΟΗΘΗΤΙΚΕΣ ΕΡΓΑΣΙΕΣ'!$D$6+PROGRAMME!$C$9*PROGRAMME!$B$3/PROGRAMME!$B$6,0))</f>
        <v>0</v>
      </c>
      <c r="F94" s="2">
        <f t="shared" si="6"/>
        <v>0</v>
      </c>
      <c r="G94" s="2">
        <f t="shared" si="7"/>
        <v>1.0832575927341598E-9</v>
      </c>
      <c r="H94" s="2">
        <f>IF(A94-$A$4='ΒΟΗΘΗΤΙΚΕΣ ΕΡΓΑΣΙΕΣ'!$G$6,PROGRAMME!$C$9,0)</f>
        <v>0</v>
      </c>
    </row>
    <row r="95" spans="1:8" x14ac:dyDescent="0.25">
      <c r="A95" s="10">
        <f>+A94+'ΒΟΗΘΗΤΙΚΕΣ ΕΡΓΑΣΙΕΣ'!$D$5</f>
        <v>52506.4375</v>
      </c>
      <c r="B95" s="10" t="b">
        <f>AND(PROGRAMME!$C$7&gt;0,PROGRAMME!$C$7&gt;-$A$4+A95)</f>
        <v>0</v>
      </c>
      <c r="C95" s="2">
        <f>+G94*PROGRAMME!$B$3/PROGRAMME!$B$6</f>
        <v>1.3540719909176998E-11</v>
      </c>
      <c r="D95" s="2">
        <f t="shared" si="5"/>
        <v>0</v>
      </c>
      <c r="E95" s="2">
        <f>IF(B95,0,IF(ROUND(G94,0)&gt;0,H95+'ΒΟΗΘΗΤΙΚΕΣ ΕΡΓΑΣΙΕΣ'!$D$6+PROGRAMME!$C$9*PROGRAMME!$B$3/PROGRAMME!$B$6,0))</f>
        <v>0</v>
      </c>
      <c r="F95" s="2">
        <f t="shared" si="6"/>
        <v>0</v>
      </c>
      <c r="G95" s="2">
        <f t="shared" si="7"/>
        <v>1.0967983126433368E-9</v>
      </c>
      <c r="H95" s="2">
        <f>IF(A95-$A$4='ΒΟΗΘΗΤΙΚΕΣ ΕΡΓΑΣΙΕΣ'!$G$6,PROGRAMME!$C$9,0)</f>
        <v>0</v>
      </c>
    </row>
    <row r="96" spans="1:8" x14ac:dyDescent="0.25">
      <c r="A96" s="10">
        <f>+A95+'ΒΟΗΘΗΤΙΚΕΣ ΕΡΓΑΣΙΕΣ'!$D$5</f>
        <v>52597.75</v>
      </c>
      <c r="B96" s="10" t="b">
        <f>AND(PROGRAMME!$C$7&gt;0,PROGRAMME!$C$7&gt;-$A$4+A96)</f>
        <v>0</v>
      </c>
      <c r="C96" s="2">
        <f>+G95*PROGRAMME!$B$3/PROGRAMME!$B$6</f>
        <v>1.370997890804171E-11</v>
      </c>
      <c r="D96" s="2">
        <f t="shared" si="5"/>
        <v>0</v>
      </c>
      <c r="E96" s="2">
        <f>IF(B96,0,IF(ROUND(G95,0)&gt;0,H96+'ΒΟΗΘΗΤΙΚΕΣ ΕΡΓΑΣΙΕΣ'!$D$6+PROGRAMME!$C$9*PROGRAMME!$B$3/PROGRAMME!$B$6,0))</f>
        <v>0</v>
      </c>
      <c r="F96" s="2">
        <f t="shared" si="6"/>
        <v>0</v>
      </c>
      <c r="G96" s="2">
        <f t="shared" si="7"/>
        <v>1.1105082915513784E-9</v>
      </c>
      <c r="H96" s="2">
        <f>IF(A96-$A$4='ΒΟΗΘΗΤΙΚΕΣ ΕΡΓΑΣΙΕΣ'!$G$6,PROGRAMME!$C$9,0)</f>
        <v>0</v>
      </c>
    </row>
    <row r="97" spans="1:8" x14ac:dyDescent="0.25">
      <c r="A97" s="10">
        <f>+A96+'ΒΟΗΘΗΤΙΚΕΣ ΕΡΓΑΣΙΕΣ'!$D$5</f>
        <v>52689.0625</v>
      </c>
      <c r="B97" s="10" t="b">
        <f>AND(PROGRAMME!$C$7&gt;0,PROGRAMME!$C$7&gt;-$A$4+A97)</f>
        <v>0</v>
      </c>
      <c r="C97" s="2">
        <f>+G96*PROGRAMME!$B$3/PROGRAMME!$B$6</f>
        <v>1.3881353644392232E-11</v>
      </c>
      <c r="D97" s="2">
        <f t="shared" si="5"/>
        <v>0</v>
      </c>
      <c r="E97" s="2">
        <f>IF(B97,0,IF(ROUND(G96,0)&gt;0,H97+'ΒΟΗΘΗΤΙΚΕΣ ΕΡΓΑΣΙΕΣ'!$D$6+PROGRAMME!$C$9*PROGRAMME!$B$3/PROGRAMME!$B$6,0))</f>
        <v>0</v>
      </c>
      <c r="F97" s="2">
        <f t="shared" si="6"/>
        <v>0</v>
      </c>
      <c r="G97" s="2">
        <f t="shared" si="7"/>
        <v>1.1243896451957708E-9</v>
      </c>
      <c r="H97" s="2">
        <f>IF(A97-$A$4='ΒΟΗΘΗΤΙΚΕΣ ΕΡΓΑΣΙΕΣ'!$G$6,PROGRAMME!$C$9,0)</f>
        <v>0</v>
      </c>
    </row>
    <row r="98" spans="1:8" x14ac:dyDescent="0.25">
      <c r="A98" s="10">
        <f>+A97+'ΒΟΗΘΗΤΙΚΕΣ ΕΡΓΑΣΙΕΣ'!$D$5</f>
        <v>52780.375</v>
      </c>
      <c r="B98" s="10" t="b">
        <f>AND(PROGRAMME!$C$7&gt;0,PROGRAMME!$C$7&gt;-$A$4+A98)</f>
        <v>0</v>
      </c>
      <c r="C98" s="2">
        <f>+G97*PROGRAMME!$B$3/PROGRAMME!$B$6</f>
        <v>1.4054870564947136E-11</v>
      </c>
      <c r="D98" s="2">
        <f t="shared" si="5"/>
        <v>0</v>
      </c>
      <c r="E98" s="2">
        <f>IF(B98,0,IF(ROUND(G97,0)&gt;0,H98+'ΒΟΗΘΗΤΙΚΕΣ ΕΡΓΑΣΙΕΣ'!$D$6+PROGRAMME!$C$9*PROGRAMME!$B$3/PROGRAMME!$B$6,0))</f>
        <v>0</v>
      </c>
      <c r="F98" s="2">
        <f t="shared" si="6"/>
        <v>0</v>
      </c>
      <c r="G98" s="2">
        <f t="shared" si="7"/>
        <v>1.1384445157607179E-9</v>
      </c>
      <c r="H98" s="2">
        <f>IF(A98-$A$4='ΒΟΗΘΗΤΙΚΕΣ ΕΡΓΑΣΙΕΣ'!$G$6,PROGRAMME!$C$9,0)</f>
        <v>0</v>
      </c>
    </row>
    <row r="99" spans="1:8" x14ac:dyDescent="0.25">
      <c r="A99" s="10">
        <f>+A98+'ΒΟΗΘΗΤΙΚΕΣ ΕΡΓΑΣΙΕΣ'!$D$5</f>
        <v>52871.6875</v>
      </c>
      <c r="B99" s="10" t="b">
        <f>AND(PROGRAMME!$C$7&gt;0,PROGRAMME!$C$7&gt;-$A$4+A99)</f>
        <v>0</v>
      </c>
      <c r="C99" s="2">
        <f>+G98*PROGRAMME!$B$3/PROGRAMME!$B$6</f>
        <v>1.4230556447008975E-11</v>
      </c>
      <c r="D99" s="2">
        <f t="shared" si="5"/>
        <v>0</v>
      </c>
      <c r="E99" s="2">
        <f>IF(B99,0,IF(ROUND(G98,0)&gt;0,H99+'ΒΟΗΘΗΤΙΚΕΣ ΕΡΓΑΣΙΕΣ'!$D$6+PROGRAMME!$C$9*PROGRAMME!$B$3/PROGRAMME!$B$6,0))</f>
        <v>0</v>
      </c>
      <c r="F99" s="2">
        <f t="shared" si="6"/>
        <v>0</v>
      </c>
      <c r="G99" s="2">
        <f t="shared" si="7"/>
        <v>1.1526750722077268E-9</v>
      </c>
      <c r="H99" s="2">
        <f>IF(A99-$A$4='ΒΟΗΘΗΤΙΚΕΣ ΕΡΓΑΣΙΕΣ'!$G$6,PROGRAMME!$C$9,0)</f>
        <v>0</v>
      </c>
    </row>
    <row r="100" spans="1:8" x14ac:dyDescent="0.25">
      <c r="A100" s="10">
        <f>+A99+'ΒΟΗΘΗΤΙΚΕΣ ΕΡΓΑΣΙΕΣ'!$D$5</f>
        <v>52963</v>
      </c>
      <c r="B100" s="10" t="b">
        <f>AND(PROGRAMME!$C$7&gt;0,PROGRAMME!$C$7&gt;-$A$4+A100)</f>
        <v>0</v>
      </c>
      <c r="C100" s="2">
        <f>+G99*PROGRAMME!$B$3/PROGRAMME!$B$6</f>
        <v>1.4408438402596586E-11</v>
      </c>
      <c r="D100" s="2">
        <f t="shared" si="5"/>
        <v>0</v>
      </c>
      <c r="E100" s="2">
        <f>IF(B100,0,IF(ROUND(G99,0)&gt;0,H100+'ΒΟΗΘΗΤΙΚΕΣ ΕΡΓΑΣΙΕΣ'!$D$6+PROGRAMME!$C$9*PROGRAMME!$B$3/PROGRAMME!$B$6,0))</f>
        <v>0</v>
      </c>
      <c r="F100" s="2">
        <f t="shared" si="6"/>
        <v>0</v>
      </c>
      <c r="G100" s="2">
        <f t="shared" si="7"/>
        <v>1.1670835106103234E-9</v>
      </c>
      <c r="H100" s="2">
        <f>IF(A100-$A$4='ΒΟΗΘΗΤΙΚΕΣ ΕΡΓΑΣΙΕΣ'!$G$6,PROGRAMME!$C$9,0)</f>
        <v>0</v>
      </c>
    </row>
    <row r="101" spans="1:8" x14ac:dyDescent="0.25">
      <c r="A101" s="10">
        <f>+A100+'ΒΟΗΘΗΤΙΚΕΣ ΕΡΓΑΣΙΕΣ'!$D$5</f>
        <v>53054.3125</v>
      </c>
      <c r="B101" s="10" t="b">
        <f>AND(PROGRAMME!$C$7&gt;0,PROGRAMME!$C$7&gt;-$A$4+A101)</f>
        <v>0</v>
      </c>
      <c r="C101" s="2">
        <f>+G100*PROGRAMME!$B$3/PROGRAMME!$B$6</f>
        <v>1.4588543882629043E-11</v>
      </c>
      <c r="D101" s="2">
        <f t="shared" ref="D101:D124" si="8">IF(B101,0,IF(ROUND(G100,0)&gt;0,+E101-C101,0))</f>
        <v>0</v>
      </c>
      <c r="E101" s="2">
        <f>IF(B101,0,IF(ROUND(G100,0)&gt;0,H101+'ΒΟΗΘΗΤΙΚΕΣ ΕΡΓΑΣΙΕΣ'!$D$6+PROGRAMME!$C$9*PROGRAMME!$B$3/PROGRAMME!$B$6,0))</f>
        <v>0</v>
      </c>
      <c r="F101" s="2">
        <f t="shared" si="6"/>
        <v>0</v>
      </c>
      <c r="G101" s="2">
        <f t="shared" ref="G101:G124" si="9">IF(G100&gt;0,+G100+C101-E101,0)</f>
        <v>1.1816720544929524E-9</v>
      </c>
      <c r="H101" s="2">
        <f>IF(A101-$A$4='ΒΟΗΘΗΤΙΚΕΣ ΕΡΓΑΣΙΕΣ'!$G$6,PROGRAMME!$C$9,0)</f>
        <v>0</v>
      </c>
    </row>
    <row r="102" spans="1:8" x14ac:dyDescent="0.25">
      <c r="A102" s="10">
        <f>+A101+'ΒΟΗΘΗΤΙΚΕΣ ΕΡΓΑΣΙΕΣ'!$D$5</f>
        <v>53145.625</v>
      </c>
      <c r="B102" s="10" t="b">
        <f>AND(PROGRAMME!$C$7&gt;0,PROGRAMME!$C$7&gt;-$A$4+A102)</f>
        <v>0</v>
      </c>
      <c r="C102" s="2">
        <f>+G101*PROGRAMME!$B$3/PROGRAMME!$B$6</f>
        <v>1.4770900681161906E-11</v>
      </c>
      <c r="D102" s="2">
        <f t="shared" si="8"/>
        <v>0</v>
      </c>
      <c r="E102" s="2">
        <f>IF(B102,0,IF(ROUND(G101,0)&gt;0,H102+'ΒΟΗΘΗΤΙΚΕΣ ΕΡΓΑΣΙΕΣ'!$D$6+PROGRAMME!$C$9*PROGRAMME!$B$3/PROGRAMME!$B$6,0))</f>
        <v>0</v>
      </c>
      <c r="F102" s="2">
        <f t="shared" si="6"/>
        <v>0</v>
      </c>
      <c r="G102" s="2">
        <f t="shared" si="9"/>
        <v>1.1964429551741144E-9</v>
      </c>
      <c r="H102" s="2">
        <f>IF(A102-$A$4='ΒΟΗΘΗΤΙΚΕΣ ΕΡΓΑΣΙΕΣ'!$G$6,PROGRAMME!$C$9,0)</f>
        <v>0</v>
      </c>
    </row>
    <row r="103" spans="1:8" x14ac:dyDescent="0.25">
      <c r="A103" s="10">
        <f>+A102+'ΒΟΗΘΗΤΙΚΕΣ ΕΡΓΑΣΙΕΣ'!$D$5</f>
        <v>53236.9375</v>
      </c>
      <c r="B103" s="10" t="b">
        <f>AND(PROGRAMME!$C$7&gt;0,PROGRAMME!$C$7&gt;-$A$4+A103)</f>
        <v>0</v>
      </c>
      <c r="C103" s="2">
        <f>+G102*PROGRAMME!$B$3/PROGRAMME!$B$6</f>
        <v>1.495553693967643E-11</v>
      </c>
      <c r="D103" s="2">
        <f t="shared" si="8"/>
        <v>0</v>
      </c>
      <c r="E103" s="2">
        <f>IF(B103,0,IF(ROUND(G102,0)&gt;0,H103+'ΒΟΗΘΗΤΙΚΕΣ ΕΡΓΑΣΙΕΣ'!$D$6+PROGRAMME!$C$9*PROGRAMME!$B$3/PROGRAMME!$B$6,0))</f>
        <v>0</v>
      </c>
      <c r="F103" s="2">
        <f t="shared" si="6"/>
        <v>0</v>
      </c>
      <c r="G103" s="2">
        <f t="shared" si="9"/>
        <v>1.2113984921137909E-9</v>
      </c>
      <c r="H103" s="2">
        <f>IF(A103-$A$4='ΒΟΗΘΗΤΙΚΕΣ ΕΡΓΑΣΙΕΣ'!$G$6,PROGRAMME!$C$9,0)</f>
        <v>0</v>
      </c>
    </row>
    <row r="104" spans="1:8" x14ac:dyDescent="0.25">
      <c r="A104" s="10">
        <f>+A103+'ΒΟΗΘΗΤΙΚΕΣ ΕΡΓΑΣΙΕΣ'!$D$5</f>
        <v>53328.25</v>
      </c>
      <c r="B104" s="10" t="b">
        <f>AND(PROGRAMME!$C$7&gt;0,PROGRAMME!$C$7&gt;-$A$4+A104)</f>
        <v>0</v>
      </c>
      <c r="C104" s="2">
        <f>+G103*PROGRAMME!$B$3/PROGRAMME!$B$6</f>
        <v>1.5142481151422387E-11</v>
      </c>
      <c r="D104" s="2">
        <f t="shared" si="8"/>
        <v>0</v>
      </c>
      <c r="E104" s="2">
        <f>IF(B104,0,IF(ROUND(G103,0)&gt;0,H104+'ΒΟΗΘΗΤΙΚΕΣ ΕΡΓΑΣΙΕΣ'!$D$6+PROGRAMME!$C$9*PROGRAMME!$B$3/PROGRAMME!$B$6,0))</f>
        <v>0</v>
      </c>
      <c r="F104" s="2">
        <f t="shared" si="6"/>
        <v>0</v>
      </c>
      <c r="G104" s="2">
        <f t="shared" si="9"/>
        <v>1.2265409732652133E-9</v>
      </c>
      <c r="H104" s="2">
        <f>IF(A104-$A$4='ΒΟΗΘΗΤΙΚΕΣ ΕΡΓΑΣΙΕΣ'!$G$6,PROGRAMME!$C$9,0)</f>
        <v>0</v>
      </c>
    </row>
    <row r="105" spans="1:8" x14ac:dyDescent="0.25">
      <c r="A105" s="10">
        <f>+A104+'ΒΟΗΘΗΤΙΚΕΣ ΕΡΓΑΣΙΕΣ'!$D$5</f>
        <v>53419.5625</v>
      </c>
      <c r="B105" s="10" t="b">
        <f>AND(PROGRAMME!$C$7&gt;0,PROGRAMME!$C$7&gt;-$A$4+A105)</f>
        <v>0</v>
      </c>
      <c r="C105" s="2">
        <f>+G104*PROGRAMME!$B$3/PROGRAMME!$B$6</f>
        <v>1.5331762165815168E-11</v>
      </c>
      <c r="D105" s="2">
        <f t="shared" si="8"/>
        <v>0</v>
      </c>
      <c r="E105" s="2">
        <f>IF(B105,0,IF(ROUND(G104,0)&gt;0,H105+'ΒΟΗΘΗΤΙΚΕΣ ΕΡΓΑΣΙΕΣ'!$D$6+PROGRAMME!$C$9*PROGRAMME!$B$3/PROGRAMME!$B$6,0))</f>
        <v>0</v>
      </c>
      <c r="F105" s="2">
        <f t="shared" si="6"/>
        <v>0</v>
      </c>
      <c r="G105" s="2">
        <f t="shared" si="9"/>
        <v>1.2418727354310286E-9</v>
      </c>
      <c r="H105" s="2">
        <f>IF(A105-$A$4='ΒΟΗΘΗΤΙΚΕΣ ΕΡΓΑΣΙΕΣ'!$G$6,PROGRAMME!$C$9,0)</f>
        <v>0</v>
      </c>
    </row>
    <row r="106" spans="1:8" x14ac:dyDescent="0.25">
      <c r="A106" s="10">
        <f>+A105+'ΒΟΗΘΗΤΙΚΕΣ ΕΡΓΑΣΙΕΣ'!$D$5</f>
        <v>53510.875</v>
      </c>
      <c r="B106" s="10" t="b">
        <f>AND(PROGRAMME!$C$7&gt;0,PROGRAMME!$C$7&gt;-$A$4+A106)</f>
        <v>0</v>
      </c>
      <c r="C106" s="2">
        <f>+G105*PROGRAMME!$B$3/PROGRAMME!$B$6</f>
        <v>1.5523409192887858E-11</v>
      </c>
      <c r="D106" s="2">
        <f t="shared" si="8"/>
        <v>0</v>
      </c>
      <c r="E106" s="2">
        <f>IF(B106,0,IF(ROUND(G105,0)&gt;0,H106+'ΒΟΗΘΗΤΙΚΕΣ ΕΡΓΑΣΙΕΣ'!$D$6+PROGRAMME!$C$9*PROGRAMME!$B$3/PROGRAMME!$B$6,0))</f>
        <v>0</v>
      </c>
      <c r="F106" s="2">
        <f t="shared" si="6"/>
        <v>0</v>
      </c>
      <c r="G106" s="2">
        <f t="shared" si="9"/>
        <v>1.2573961446239165E-9</v>
      </c>
      <c r="H106" s="2">
        <f>IF(A106-$A$4='ΒΟΗΘΗΤΙΚΕΣ ΕΡΓΑΣΙΕΣ'!$G$6,PROGRAMME!$C$9,0)</f>
        <v>0</v>
      </c>
    </row>
    <row r="107" spans="1:8" x14ac:dyDescent="0.25">
      <c r="A107" s="10">
        <f>+A106+'ΒΟΗΘΗΤΙΚΕΣ ΕΡΓΑΣΙΕΣ'!$D$5</f>
        <v>53602.1875</v>
      </c>
      <c r="B107" s="10" t="b">
        <f>AND(PROGRAMME!$C$7&gt;0,PROGRAMME!$C$7&gt;-$A$4+A107)</f>
        <v>0</v>
      </c>
      <c r="C107" s="2">
        <f>+G106*PROGRAMME!$B$3/PROGRAMME!$B$6</f>
        <v>1.5717451807798957E-11</v>
      </c>
      <c r="D107" s="2">
        <f t="shared" si="8"/>
        <v>0</v>
      </c>
      <c r="E107" s="2">
        <f>IF(B107,0,IF(ROUND(G106,0)&gt;0,H107+'ΒΟΗΘΗΤΙΚΕΣ ΕΡΓΑΣΙΕΣ'!$D$6+PROGRAMME!$C$9*PROGRAMME!$B$3/PROGRAMME!$B$6,0))</f>
        <v>0</v>
      </c>
      <c r="F107" s="2">
        <f t="shared" si="6"/>
        <v>0</v>
      </c>
      <c r="G107" s="2">
        <f t="shared" si="9"/>
        <v>1.2731135964317154E-9</v>
      </c>
      <c r="H107" s="2">
        <f>IF(A107-$A$4='ΒΟΗΘΗΤΙΚΕΣ ΕΡΓΑΣΙΕΣ'!$G$6,PROGRAMME!$C$9,0)</f>
        <v>0</v>
      </c>
    </row>
    <row r="108" spans="1:8" x14ac:dyDescent="0.25">
      <c r="A108" s="10">
        <f>+A107+'ΒΟΗΘΗΤΙΚΕΣ ΕΡΓΑΣΙΕΣ'!$D$5</f>
        <v>53693.5</v>
      </c>
      <c r="B108" s="10" t="b">
        <f>AND(PROGRAMME!$C$7&gt;0,PROGRAMME!$C$7&gt;-$A$4+A108)</f>
        <v>0</v>
      </c>
      <c r="C108" s="2">
        <f>+G107*PROGRAMME!$B$3/PROGRAMME!$B$6</f>
        <v>1.5913919955396442E-11</v>
      </c>
      <c r="D108" s="2">
        <f t="shared" si="8"/>
        <v>0</v>
      </c>
      <c r="E108" s="2">
        <f>IF(B108,0,IF(ROUND(G107,0)&gt;0,H108+'ΒΟΗΘΗΤΙΚΕΣ ΕΡΓΑΣΙΕΣ'!$D$6+PROGRAMME!$C$9*PROGRAMME!$B$3/PROGRAMME!$B$6,0))</f>
        <v>0</v>
      </c>
      <c r="F108" s="2">
        <f t="shared" si="6"/>
        <v>0</v>
      </c>
      <c r="G108" s="2">
        <f t="shared" si="9"/>
        <v>1.2890275163871118E-9</v>
      </c>
      <c r="H108" s="2">
        <f>IF(A108-$A$4='ΒΟΗΘΗΤΙΚΕΣ ΕΡΓΑΣΙΕΣ'!$G$6,PROGRAMME!$C$9,0)</f>
        <v>0</v>
      </c>
    </row>
    <row r="109" spans="1:8" x14ac:dyDescent="0.25">
      <c r="A109" s="10">
        <f>+A108+'ΒΟΗΘΗΤΙΚΕΣ ΕΡΓΑΣΙΕΣ'!$D$5</f>
        <v>53784.8125</v>
      </c>
      <c r="B109" s="10" t="b">
        <f>AND(PROGRAMME!$C$7&gt;0,PROGRAMME!$C$7&gt;-$A$4+A109)</f>
        <v>0</v>
      </c>
      <c r="C109" s="2">
        <f>+G108*PROGRAMME!$B$3/PROGRAMME!$B$6</f>
        <v>1.6112843954838898E-11</v>
      </c>
      <c r="D109" s="2">
        <f t="shared" si="8"/>
        <v>0</v>
      </c>
      <c r="E109" s="2">
        <f>IF(B109,0,IF(ROUND(G108,0)&gt;0,H109+'ΒΟΗΘΗΤΙΚΕΣ ΕΡΓΑΣΙΕΣ'!$D$6+PROGRAMME!$C$9*PROGRAMME!$B$3/PROGRAMME!$B$6,0))</f>
        <v>0</v>
      </c>
      <c r="F109" s="2">
        <f t="shared" si="6"/>
        <v>0</v>
      </c>
      <c r="G109" s="2">
        <f t="shared" si="9"/>
        <v>1.3051403603419507E-9</v>
      </c>
      <c r="H109" s="2">
        <f>IF(A109-$A$4='ΒΟΗΘΗΤΙΚΕΣ ΕΡΓΑΣΙΕΣ'!$G$6,PROGRAMME!$C$9,0)</f>
        <v>0</v>
      </c>
    </row>
    <row r="110" spans="1:8" x14ac:dyDescent="0.25">
      <c r="A110" s="10">
        <f>+A109+'ΒΟΗΘΗΤΙΚΕΣ ΕΡΓΑΣΙΕΣ'!$D$5</f>
        <v>53876.125</v>
      </c>
      <c r="B110" s="10" t="b">
        <f>AND(PROGRAMME!$C$7&gt;0,PROGRAMME!$C$7&gt;-$A$4+A110)</f>
        <v>0</v>
      </c>
      <c r="C110" s="2">
        <f>+G109*PROGRAMME!$B$3/PROGRAMME!$B$6</f>
        <v>1.6314254504274385E-11</v>
      </c>
      <c r="D110" s="2">
        <f t="shared" si="8"/>
        <v>0</v>
      </c>
      <c r="E110" s="2">
        <f>IF(B110,0,IF(ROUND(G109,0)&gt;0,H110+'ΒΟΗΘΗΤΙΚΕΣ ΕΡΓΑΣΙΕΣ'!$D$6+PROGRAMME!$C$9*PROGRAMME!$B$3/PROGRAMME!$B$6,0))</f>
        <v>0</v>
      </c>
      <c r="F110" s="2">
        <f t="shared" si="6"/>
        <v>0</v>
      </c>
      <c r="G110" s="2">
        <f t="shared" si="9"/>
        <v>1.3214546148462251E-9</v>
      </c>
      <c r="H110" s="2">
        <f>IF(A110-$A$4='ΒΟΗΘΗΤΙΚΕΣ ΕΡΓΑΣΙΕΣ'!$G$6,PROGRAMME!$C$9,0)</f>
        <v>0</v>
      </c>
    </row>
    <row r="111" spans="1:8" x14ac:dyDescent="0.25">
      <c r="A111" s="10">
        <f>+A110+'ΒΟΗΘΗΤΙΚΕΣ ΕΡΓΑΣΙΕΣ'!$D$5</f>
        <v>53967.4375</v>
      </c>
      <c r="B111" s="10" t="b">
        <f>AND(PROGRAMME!$C$7&gt;0,PROGRAMME!$C$7&gt;-$A$4+A111)</f>
        <v>0</v>
      </c>
      <c r="C111" s="2">
        <f>+G110*PROGRAMME!$B$3/PROGRAMME!$B$6</f>
        <v>1.6518182685577815E-11</v>
      </c>
      <c r="D111" s="2">
        <f t="shared" si="8"/>
        <v>0</v>
      </c>
      <c r="E111" s="2">
        <f>IF(B111,0,IF(ROUND(G110,0)&gt;0,H111+'ΒΟΗΘΗΤΙΚΕΣ ΕΡΓΑΣΙΕΣ'!$D$6+PROGRAMME!$C$9*PROGRAMME!$B$3/PROGRAMME!$B$6,0))</f>
        <v>0</v>
      </c>
      <c r="F111" s="2">
        <f t="shared" si="6"/>
        <v>0</v>
      </c>
      <c r="G111" s="2">
        <f t="shared" si="9"/>
        <v>1.3379727975318028E-9</v>
      </c>
      <c r="H111" s="2">
        <f>IF(A111-$A$4='ΒΟΗΘΗΤΙΚΕΣ ΕΡΓΑΣΙΕΣ'!$G$6,PROGRAMME!$C$9,0)</f>
        <v>0</v>
      </c>
    </row>
    <row r="112" spans="1:8" x14ac:dyDescent="0.25">
      <c r="A112" s="10">
        <f>+A111+'ΒΟΗΘΗΤΙΚΕΣ ΕΡΓΑΣΙΕΣ'!$D$5</f>
        <v>54058.75</v>
      </c>
      <c r="B112" s="10" t="b">
        <f>AND(PROGRAMME!$C$7&gt;0,PROGRAMME!$C$7&gt;-$A$4+A112)</f>
        <v>0</v>
      </c>
      <c r="C112" s="2">
        <f>+G111*PROGRAMME!$B$3/PROGRAMME!$B$6</f>
        <v>1.6724659969147536E-11</v>
      </c>
      <c r="D112" s="2">
        <f t="shared" si="8"/>
        <v>0</v>
      </c>
      <c r="E112" s="2">
        <f>IF(B112,0,IF(ROUND(G111,0)&gt;0,H112+'ΒΟΗΘΗΤΙΚΕΣ ΕΡΓΑΣΙΕΣ'!$D$6+PROGRAMME!$C$9*PROGRAMME!$B$3/PROGRAMME!$B$6,0))</f>
        <v>0</v>
      </c>
      <c r="F112" s="2">
        <f t="shared" si="6"/>
        <v>0</v>
      </c>
      <c r="G112" s="2">
        <f t="shared" si="9"/>
        <v>1.3546974575009504E-9</v>
      </c>
      <c r="H112" s="2">
        <f>IF(A112-$A$4='ΒΟΗΘΗΤΙΚΕΣ ΕΡΓΑΣΙΕΣ'!$G$6,PROGRAMME!$C$9,0)</f>
        <v>0</v>
      </c>
    </row>
    <row r="113" spans="1:8" x14ac:dyDescent="0.25">
      <c r="A113" s="10">
        <f>+A112+'ΒΟΗΘΗΤΙΚΕΣ ΕΡΓΑΣΙΕΣ'!$D$5</f>
        <v>54150.0625</v>
      </c>
      <c r="B113" s="10" t="b">
        <f>AND(PROGRAMME!$C$7&gt;0,PROGRAMME!$C$7&gt;-$A$4+A113)</f>
        <v>0</v>
      </c>
      <c r="C113" s="2">
        <f>+G112*PROGRAMME!$B$3/PROGRAMME!$B$6</f>
        <v>1.6933718218761882E-11</v>
      </c>
      <c r="D113" s="2">
        <f t="shared" si="8"/>
        <v>0</v>
      </c>
      <c r="E113" s="2">
        <f>IF(B113,0,IF(ROUND(G112,0)&gt;0,H113+'ΒΟΗΘΗΤΙΚΕΣ ΕΡΓΑΣΙΕΣ'!$D$6+PROGRAMME!$C$9*PROGRAMME!$B$3/PROGRAMME!$B$6,0))</f>
        <v>0</v>
      </c>
      <c r="F113" s="2">
        <f t="shared" si="6"/>
        <v>0</v>
      </c>
      <c r="G113" s="2">
        <f t="shared" si="9"/>
        <v>1.3716311757197124E-9</v>
      </c>
      <c r="H113" s="2">
        <f>IF(A113-$A$4='ΒΟΗΘΗΤΙΚΕΣ ΕΡΓΑΣΙΕΣ'!$G$6,PROGRAMME!$C$9,0)</f>
        <v>0</v>
      </c>
    </row>
    <row r="114" spans="1:8" x14ac:dyDescent="0.25">
      <c r="A114" s="10">
        <f>+A113+'ΒΟΗΘΗΤΙΚΕΣ ΕΡΓΑΣΙΕΣ'!$D$5</f>
        <v>54241.375</v>
      </c>
      <c r="B114" s="10" t="b">
        <f>AND(PROGRAMME!$C$7&gt;0,PROGRAMME!$C$7&gt;-$A$4+A114)</f>
        <v>0</v>
      </c>
      <c r="C114" s="2">
        <f>+G113*PROGRAMME!$B$3/PROGRAMME!$B$6</f>
        <v>1.7145389696496407E-11</v>
      </c>
      <c r="D114" s="2">
        <f t="shared" si="8"/>
        <v>0</v>
      </c>
      <c r="E114" s="2">
        <f>IF(B114,0,IF(ROUND(G113,0)&gt;0,H114+'ΒΟΗΘΗΤΙΚΕΣ ΕΡΓΑΣΙΕΣ'!$D$6+PROGRAMME!$C$9*PROGRAMME!$B$3/PROGRAMME!$B$6,0))</f>
        <v>0</v>
      </c>
      <c r="F114" s="2">
        <f t="shared" si="6"/>
        <v>0</v>
      </c>
      <c r="G114" s="2">
        <f t="shared" si="9"/>
        <v>1.3887765654162089E-9</v>
      </c>
      <c r="H114" s="2">
        <f>IF(A114-$A$4='ΒΟΗΘΗΤΙΚΕΣ ΕΡΓΑΣΙΕΣ'!$G$6,PROGRAMME!$C$9,0)</f>
        <v>0</v>
      </c>
    </row>
    <row r="115" spans="1:8" x14ac:dyDescent="0.25">
      <c r="A115" s="10">
        <f>+A114+'ΒΟΗΘΗΤΙΚΕΣ ΕΡΓΑΣΙΕΣ'!$D$5</f>
        <v>54332.6875</v>
      </c>
      <c r="B115" s="10" t="b">
        <f>AND(PROGRAMME!$C$7&gt;0,PROGRAMME!$C$7&gt;-$A$4+A115)</f>
        <v>0</v>
      </c>
      <c r="C115" s="2">
        <f>+G114*PROGRAMME!$B$3/PROGRAMME!$B$6</f>
        <v>1.7359707067702611E-11</v>
      </c>
      <c r="D115" s="2">
        <f t="shared" si="8"/>
        <v>0</v>
      </c>
      <c r="E115" s="2">
        <f>IF(B115,0,IF(ROUND(G114,0)&gt;0,H115+'ΒΟΗΘΗΤΙΚΕΣ ΕΡΓΑΣΙΕΣ'!$D$6+PROGRAMME!$C$9*PROGRAMME!$B$3/PROGRAMME!$B$6,0))</f>
        <v>0</v>
      </c>
      <c r="F115" s="2">
        <f t="shared" si="6"/>
        <v>0</v>
      </c>
      <c r="G115" s="2">
        <f t="shared" si="9"/>
        <v>1.4061362724839115E-9</v>
      </c>
      <c r="H115" s="2">
        <f>IF(A115-$A$4='ΒΟΗΘΗΤΙΚΕΣ ΕΡΓΑΣΙΕΣ'!$G$6,PROGRAMME!$C$9,0)</f>
        <v>0</v>
      </c>
    </row>
    <row r="116" spans="1:8" x14ac:dyDescent="0.25">
      <c r="A116" s="10">
        <f>+A115+'ΒΟΗΘΗΤΙΚΕΣ ΕΡΓΑΣΙΕΣ'!$D$5</f>
        <v>54424</v>
      </c>
      <c r="B116" s="10" t="b">
        <f>AND(PROGRAMME!$C$7&gt;0,PROGRAMME!$C$7&gt;-$A$4+A116)</f>
        <v>0</v>
      </c>
      <c r="C116" s="2">
        <f>+G115*PROGRAMME!$B$3/PROGRAMME!$B$6</f>
        <v>1.7576703406048896E-11</v>
      </c>
      <c r="D116" s="2">
        <f t="shared" si="8"/>
        <v>0</v>
      </c>
      <c r="E116" s="2">
        <f>IF(B116,0,IF(ROUND(G115,0)&gt;0,H116+'ΒΟΗΘΗΤΙΚΕΣ ΕΡΓΑΣΙΕΣ'!$D$6+PROGRAMME!$C$9*PROGRAMME!$B$3/PROGRAMME!$B$6,0))</f>
        <v>0</v>
      </c>
      <c r="F116" s="2">
        <f t="shared" si="6"/>
        <v>0</v>
      </c>
      <c r="G116" s="2">
        <f t="shared" si="9"/>
        <v>1.4237129758899605E-9</v>
      </c>
      <c r="H116" s="2">
        <f>IF(A116-$A$4='ΒΟΗΘΗΤΙΚΕΣ ΕΡΓΑΣΙΕΣ'!$G$6,PROGRAMME!$C$9,0)</f>
        <v>0</v>
      </c>
    </row>
    <row r="117" spans="1:8" x14ac:dyDescent="0.25">
      <c r="A117" s="10">
        <f>+A116+'ΒΟΗΘΗΤΙΚΕΣ ΕΡΓΑΣΙΕΣ'!$D$5</f>
        <v>54515.3125</v>
      </c>
      <c r="B117" s="10" t="b">
        <f>AND(PROGRAMME!$C$7&gt;0,PROGRAMME!$C$7&gt;-$A$4+A117)</f>
        <v>0</v>
      </c>
      <c r="C117" s="2">
        <f>+G116*PROGRAMME!$B$3/PROGRAMME!$B$6</f>
        <v>1.7796412198624508E-11</v>
      </c>
      <c r="D117" s="2">
        <f t="shared" si="8"/>
        <v>0</v>
      </c>
      <c r="E117" s="2">
        <f>IF(B117,0,IF(ROUND(G116,0)&gt;0,H117+'ΒΟΗΘΗΤΙΚΕΣ ΕΡΓΑΣΙΕΣ'!$D$6+PROGRAMME!$C$9*PROGRAMME!$B$3/PROGRAMME!$B$6,0))</f>
        <v>0</v>
      </c>
      <c r="F117" s="2">
        <f t="shared" si="6"/>
        <v>0</v>
      </c>
      <c r="G117" s="2">
        <f t="shared" si="9"/>
        <v>1.441509388088585E-9</v>
      </c>
      <c r="H117" s="2">
        <f>IF(A117-$A$4='ΒΟΗΘΗΤΙΚΕΣ ΕΡΓΑΣΙΕΣ'!$G$6,PROGRAMME!$C$9,0)</f>
        <v>0</v>
      </c>
    </row>
    <row r="118" spans="1:8" x14ac:dyDescent="0.25">
      <c r="A118" s="10">
        <f>+A117+'ΒΟΗΘΗΤΙΚΕΣ ΕΡΓΑΣΙΕΣ'!$D$5</f>
        <v>54606.625</v>
      </c>
      <c r="B118" s="10" t="b">
        <f>AND(PROGRAMME!$C$7&gt;0,PROGRAMME!$C$7&gt;-$A$4+A118)</f>
        <v>0</v>
      </c>
      <c r="C118" s="2">
        <f>+G117*PROGRAMME!$B$3/PROGRAMME!$B$6</f>
        <v>1.8018867351107314E-11</v>
      </c>
      <c r="D118" s="2">
        <f t="shared" si="8"/>
        <v>0</v>
      </c>
      <c r="E118" s="2">
        <f>IF(B118,0,IF(ROUND(G117,0)&gt;0,H118+'ΒΟΗΘΗΤΙΚΕΣ ΕΡΓΑΣΙΕΣ'!$D$6+PROGRAMME!$C$9*PROGRAMME!$B$3/PROGRAMME!$B$6,0))</f>
        <v>0</v>
      </c>
      <c r="F118" s="2">
        <f t="shared" si="6"/>
        <v>0</v>
      </c>
      <c r="G118" s="2">
        <f t="shared" si="9"/>
        <v>1.4595282554396924E-9</v>
      </c>
      <c r="H118" s="2">
        <f>IF(A118-$A$4='ΒΟΗΘΗΤΙΚΕΣ ΕΡΓΑΣΙΕΣ'!$G$6,PROGRAMME!$C$9,0)</f>
        <v>0</v>
      </c>
    </row>
    <row r="119" spans="1:8" x14ac:dyDescent="0.25">
      <c r="A119" s="10">
        <f>+A118+'ΒΟΗΘΗΤΙΚΕΣ ΕΡΓΑΣΙΕΣ'!$D$5</f>
        <v>54697.9375</v>
      </c>
      <c r="B119" s="10" t="b">
        <f>AND(PROGRAMME!$C$7&gt;0,PROGRAMME!$C$7&gt;-$A$4+A119)</f>
        <v>0</v>
      </c>
      <c r="C119" s="2">
        <f>+G118*PROGRAMME!$B$3/PROGRAMME!$B$6</f>
        <v>1.8244103192996155E-11</v>
      </c>
      <c r="D119" s="2">
        <f t="shared" si="8"/>
        <v>0</v>
      </c>
      <c r="E119" s="2">
        <f>IF(B119,0,IF(ROUND(G118,0)&gt;0,H119+'ΒΟΗΘΗΤΙΚΕΣ ΕΡΓΑΣΙΕΣ'!$D$6+PROGRAMME!$C$9*PROGRAMME!$B$3/PROGRAMME!$B$6,0))</f>
        <v>0</v>
      </c>
      <c r="F119" s="2">
        <f t="shared" si="6"/>
        <v>0</v>
      </c>
      <c r="G119" s="2">
        <f t="shared" si="9"/>
        <v>1.4777723586326886E-9</v>
      </c>
      <c r="H119" s="2">
        <f>IF(A119-$A$4='ΒΟΗΘΗΤΙΚΕΣ ΕΡΓΑΣΙΕΣ'!$G$6,PROGRAMME!$C$9,0)</f>
        <v>0</v>
      </c>
    </row>
    <row r="120" spans="1:8" x14ac:dyDescent="0.25">
      <c r="A120" s="10">
        <f>+A119+'ΒΟΗΘΗΤΙΚΕΣ ΕΡΓΑΣΙΕΣ'!$D$5</f>
        <v>54789.25</v>
      </c>
      <c r="B120" s="10" t="b">
        <f>AND(PROGRAMME!$C$7&gt;0,PROGRAMME!$C$7&gt;-$A$4+A120)</f>
        <v>0</v>
      </c>
      <c r="C120" s="2">
        <f>+G119*PROGRAMME!$B$3/PROGRAMME!$B$6</f>
        <v>1.8472154482908608E-11</v>
      </c>
      <c r="D120" s="2">
        <f t="shared" si="8"/>
        <v>0</v>
      </c>
      <c r="E120" s="2">
        <f>IF(B120,0,IF(ROUND(G119,0)&gt;0,H120+'ΒΟΗΘΗΤΙΚΕΣ ΕΡΓΑΣΙΕΣ'!$D$6+PROGRAMME!$C$9*PROGRAMME!$B$3/PROGRAMME!$B$6,0))</f>
        <v>0</v>
      </c>
      <c r="F120" s="2">
        <f t="shared" si="6"/>
        <v>0</v>
      </c>
      <c r="G120" s="2">
        <f t="shared" si="9"/>
        <v>1.4962445131155971E-9</v>
      </c>
      <c r="H120" s="2">
        <f>IF(A120-$A$4='ΒΟΗΘΗΤΙΚΕΣ ΕΡΓΑΣΙΕΣ'!$G$6,PROGRAMME!$C$9,0)</f>
        <v>0</v>
      </c>
    </row>
    <row r="121" spans="1:8" x14ac:dyDescent="0.25">
      <c r="A121" s="10">
        <f>+A120+'ΒΟΗΘΗΤΙΚΕΣ ΕΡΓΑΣΙΕΣ'!$D$5</f>
        <v>54880.5625</v>
      </c>
      <c r="B121" s="10" t="b">
        <f>AND(PROGRAMME!$C$7&gt;0,PROGRAMME!$C$7&gt;-$A$4+A121)</f>
        <v>0</v>
      </c>
      <c r="C121" s="2">
        <f>+G120*PROGRAMME!$B$3/PROGRAMME!$B$6</f>
        <v>1.8703056413944964E-11</v>
      </c>
      <c r="D121" s="2">
        <f t="shared" si="8"/>
        <v>0</v>
      </c>
      <c r="E121" s="2">
        <f>IF(B121,0,IF(ROUND(G120,0)&gt;0,H121+'ΒΟΗΘΗΤΙΚΕΣ ΕΡΓΑΣΙΕΣ'!$D$6+PROGRAMME!$C$9*PROGRAMME!$B$3/PROGRAMME!$B$6,0))</f>
        <v>0</v>
      </c>
      <c r="F121" s="2">
        <f t="shared" si="6"/>
        <v>0</v>
      </c>
      <c r="G121" s="2">
        <f t="shared" si="9"/>
        <v>1.514947569529542E-9</v>
      </c>
      <c r="H121" s="2">
        <f>IF(A121-$A$4='ΒΟΗΘΗΤΙΚΕΣ ΕΡΓΑΣΙΕΣ'!$G$6,PROGRAMME!$C$9,0)</f>
        <v>0</v>
      </c>
    </row>
    <row r="122" spans="1:8" x14ac:dyDescent="0.25">
      <c r="A122" s="10">
        <f>+A121+'ΒΟΗΘΗΤΙΚΕΣ ΕΡΓΑΣΙΕΣ'!$D$5</f>
        <v>54971.875</v>
      </c>
      <c r="B122" s="10" t="b">
        <f>AND(PROGRAMME!$C$7&gt;0,PROGRAMME!$C$7&gt;-$A$4+A122)</f>
        <v>0</v>
      </c>
      <c r="C122" s="2">
        <f>+G121*PROGRAMME!$B$3/PROGRAMME!$B$6</f>
        <v>1.8936844619119277E-11</v>
      </c>
      <c r="D122" s="2">
        <f t="shared" si="8"/>
        <v>0</v>
      </c>
      <c r="E122" s="2">
        <f>IF(B122,0,IF(ROUND(G121,0)&gt;0,H122+'ΒΟΗΘΗΤΙΚΕΣ ΕΡΓΑΣΙΕΣ'!$D$6+PROGRAMME!$C$9*PROGRAMME!$B$3/PROGRAMME!$B$6,0))</f>
        <v>0</v>
      </c>
      <c r="F122" s="2">
        <f t="shared" si="6"/>
        <v>0</v>
      </c>
      <c r="G122" s="2">
        <f t="shared" si="9"/>
        <v>1.5338844141486614E-9</v>
      </c>
      <c r="H122" s="2">
        <f>IF(A122-$A$4='ΒΟΗΘΗΤΙΚΕΣ ΕΡΓΑΣΙΕΣ'!$G$6,PROGRAMME!$C$9,0)</f>
        <v>0</v>
      </c>
    </row>
    <row r="123" spans="1:8" x14ac:dyDescent="0.25">
      <c r="A123" s="10">
        <f>+A122+'ΒΟΗΘΗΤΙΚΕΣ ΕΡΓΑΣΙΕΣ'!$D$5</f>
        <v>55063.1875</v>
      </c>
      <c r="B123" s="10" t="b">
        <f>AND(PROGRAMME!$C$7&gt;0,PROGRAMME!$C$7&gt;-$A$4+A123)</f>
        <v>0</v>
      </c>
      <c r="C123" s="2">
        <f>+G122*PROGRAMME!$B$3/PROGRAMME!$B$6</f>
        <v>1.9173555176858269E-11</v>
      </c>
      <c r="D123" s="2">
        <f t="shared" si="8"/>
        <v>0</v>
      </c>
      <c r="E123" s="2">
        <f>IF(B123,0,IF(ROUND(G122,0)&gt;0,H123+'ΒΟΗΘΗΤΙΚΕΣ ΕΡΓΑΣΙΕΣ'!$D$6+PROGRAMME!$C$9*PROGRAMME!$B$3/PROGRAMME!$B$6,0))</f>
        <v>0</v>
      </c>
      <c r="F123" s="2">
        <f t="shared" si="6"/>
        <v>0</v>
      </c>
      <c r="G123" s="2">
        <f t="shared" si="9"/>
        <v>1.5530579693255197E-9</v>
      </c>
      <c r="H123" s="2">
        <f>IF(A123-$A$4='ΒΟΗΘΗΤΙΚΕΣ ΕΡΓΑΣΙΕΣ'!$G$6,PROGRAMME!$C$9,0)</f>
        <v>0</v>
      </c>
    </row>
    <row r="124" spans="1:8" x14ac:dyDescent="0.25">
      <c r="A124" s="33">
        <f>+A123+'ΒΟΗΘΗΤΙΚΕΣ ΕΡΓΑΣΙΕΣ'!$D$5</f>
        <v>55154.5</v>
      </c>
      <c r="B124" s="10" t="b">
        <f>AND(PROGRAMME!$C$7&gt;0,PROGRAMME!$C$7&gt;-$A$4+A124)</f>
        <v>0</v>
      </c>
      <c r="C124" s="2">
        <f>+G123*PROGRAMME!$B$3/PROGRAMME!$B$6</f>
        <v>1.9413224616568997E-11</v>
      </c>
      <c r="D124" s="2">
        <f t="shared" si="8"/>
        <v>0</v>
      </c>
      <c r="E124" s="2">
        <f>IF(B124,0,IF(ROUND(G123,0)&gt;0,H124+'ΒΟΗΘΗΤΙΚΕΣ ΕΡΓΑΣΙΕΣ'!$D$6+PROGRAMME!$C$9*PROGRAMME!$B$3/PROGRAMME!$B$6,0))</f>
        <v>0</v>
      </c>
      <c r="F124" s="2">
        <f t="shared" si="6"/>
        <v>0</v>
      </c>
      <c r="G124" s="2">
        <f t="shared" si="9"/>
        <v>1.5724711939420886E-9</v>
      </c>
      <c r="H124" s="2">
        <f>IF(A124-$A$4='ΒΟΗΘΗΤΙΚΕΣ ΕΡΓΑΣΙΕΣ'!$G$6,PROGRAMME!$C$9,0)</f>
        <v>0</v>
      </c>
    </row>
    <row r="125" spans="1:8" x14ac:dyDescent="0.25">
      <c r="A125" s="29" t="s">
        <v>21</v>
      </c>
      <c r="B125" s="29"/>
      <c r="C125" s="30">
        <f>SUM(C5:C124)</f>
        <v>430951.4662575656</v>
      </c>
      <c r="D125" s="31">
        <f>SUM(D5:D124)</f>
        <v>1090850.4703026298</v>
      </c>
      <c r="E125" s="32">
        <f>+C125+D125</f>
        <v>1521801.9365601954</v>
      </c>
      <c r="F125" s="1"/>
      <c r="G125" s="1"/>
      <c r="H125" s="1"/>
    </row>
    <row r="126" spans="1:8" x14ac:dyDescent="0.25">
      <c r="A126" s="7" t="s">
        <v>37</v>
      </c>
      <c r="B126" s="37"/>
      <c r="C126" s="8"/>
      <c r="D126" s="8"/>
      <c r="E126" s="9" t="e">
        <f>NPV(C8/PROGRAMME!$B$6,PROGRAMME!$B$4*PROGRAMME!$B$6,E4:E124)</f>
        <v>#DIV/0!</v>
      </c>
      <c r="F126" s="1"/>
      <c r="G126" s="1"/>
      <c r="H126" s="1"/>
    </row>
    <row r="128" spans="1:8" x14ac:dyDescent="0.25">
      <c r="A128" t="s">
        <v>27</v>
      </c>
    </row>
    <row r="129" spans="1:1" ht="18" x14ac:dyDescent="0.35">
      <c r="A129" t="s">
        <v>28</v>
      </c>
    </row>
    <row r="130" spans="1:1" x14ac:dyDescent="0.25">
      <c r="A130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0"/>
  <sheetViews>
    <sheetView workbookViewId="0">
      <selection activeCell="L19" sqref="L19"/>
    </sheetView>
  </sheetViews>
  <sheetFormatPr defaultColWidth="8.85546875" defaultRowHeight="15" x14ac:dyDescent="0.25"/>
  <cols>
    <col min="1" max="1" width="12.42578125" bestFit="1" customWidth="1"/>
    <col min="2" max="2" width="15.140625" bestFit="1" customWidth="1"/>
    <col min="3" max="3" width="15.85546875" bestFit="1" customWidth="1"/>
    <col min="4" max="4" width="14.7109375" bestFit="1" customWidth="1"/>
    <col min="5" max="5" width="20.85546875" bestFit="1" customWidth="1"/>
    <col min="6" max="7" width="14.7109375" bestFit="1" customWidth="1"/>
    <col min="8" max="8" width="13.140625" bestFit="1" customWidth="1"/>
  </cols>
  <sheetData>
    <row r="1" spans="1:8" x14ac:dyDescent="0.25">
      <c r="A1" s="4" t="s">
        <v>0</v>
      </c>
      <c r="B1" s="4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/>
    </row>
    <row r="2" spans="1:8" x14ac:dyDescent="0.25">
      <c r="A2" s="5" t="s">
        <v>6</v>
      </c>
      <c r="B2" s="5"/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39</v>
      </c>
    </row>
    <row r="3" spans="1:8" x14ac:dyDescent="0.25">
      <c r="A3" s="6" t="s">
        <v>15</v>
      </c>
      <c r="B3" s="6"/>
      <c r="C3" s="6" t="s">
        <v>16</v>
      </c>
      <c r="D3" s="6" t="s">
        <v>17</v>
      </c>
      <c r="E3" s="6" t="s">
        <v>26</v>
      </c>
      <c r="F3" s="6" t="s">
        <v>19</v>
      </c>
      <c r="G3" s="6" t="s">
        <v>20</v>
      </c>
      <c r="H3" s="6"/>
    </row>
    <row r="4" spans="1:8" x14ac:dyDescent="0.25">
      <c r="A4" s="28">
        <f>+PROGRAMME!B5</f>
        <v>44197</v>
      </c>
      <c r="B4" s="28"/>
      <c r="C4" s="5"/>
      <c r="D4" s="27">
        <f>+'ΒΟΗΘΗΤΙΚΕΣ ΕΡΓΑΣΙΕΣ'!D13</f>
        <v>17904.559706140288</v>
      </c>
      <c r="E4" s="5"/>
      <c r="F4" s="5"/>
      <c r="G4" s="27">
        <f>+PROGRAMME!B2</f>
        <v>1000000</v>
      </c>
      <c r="H4" s="27"/>
    </row>
    <row r="5" spans="1:8" x14ac:dyDescent="0.25">
      <c r="A5" s="10">
        <f>+A4+PROGRAMME!$C$6</f>
        <v>44288.3125</v>
      </c>
      <c r="B5" s="10" t="b">
        <f>AND(PROGRAMME!$C$7&gt;0,PROGRAMME!$C$7&gt;-$A$4+A5)</f>
        <v>1</v>
      </c>
      <c r="C5" s="2">
        <f>+G4*PROGRAMME!B3/PROGRAMME!B6</f>
        <v>12500</v>
      </c>
      <c r="D5" s="2">
        <f>IF(B5,0,IF(PROGRAMME!$B$5+PROGRAMME!$B$4*PROGRAMME!$B$6*PROGRAMME!$C$6&gt;=A5,$D$4,0))</f>
        <v>0</v>
      </c>
      <c r="E5" s="2">
        <f t="shared" ref="E5:E68" si="0">IF(B5,0,C5+D5)</f>
        <v>0</v>
      </c>
      <c r="F5" s="2">
        <f>IF('ΒΟΗΘΗΤΙΚΕΣ ΕΡΓΑΣΙΕΣ'!$B$12+'ΒΟΗΘΗΤΙΚΕΣ ΕΡΓΑΣΙΕΣ'!$D$11*'ΒΟΗΘΗΤΙΚΕΣ ΕΡΓΑΣΙΕΣ'!$B$13*'ΒΟΗΘΗΤΙΚΕΣ ΕΡΓΑΣΙΕΣ'!$D$12&gt;=A5,D5,0)</f>
        <v>0</v>
      </c>
      <c r="G5" s="2">
        <f>IF(G4&gt;0,+G4+C5-E5,0)</f>
        <v>1012500</v>
      </c>
      <c r="H5" s="2">
        <f>IF(A5-$A$4='ΒΟΗΘΗΤΙΚΕΣ ΕΡΓΑΣΙΕΣ'!$G$6,PROGRAMME!$C$9,0)</f>
        <v>0</v>
      </c>
    </row>
    <row r="6" spans="1:8" x14ac:dyDescent="0.25">
      <c r="A6" s="10">
        <f>+A5+PROGRAMME!$C$6</f>
        <v>44379.625</v>
      </c>
      <c r="B6" s="10" t="b">
        <f>AND(PROGRAMME!$C$7&gt;0,PROGRAMME!$C$7&gt;-$A$4+A6)</f>
        <v>1</v>
      </c>
      <c r="C6" s="2">
        <f>IF('ΒΟΗΘΗΤΙΚΕΣ ΕΡΓΑΣΙΕΣ'!$B$12+'ΒΟΗΘΗΤΙΚΕΣ ΕΡΓΑΣΙΕΣ'!$D$11*'ΒΟΗΘΗΤΙΚΕΣ ΕΡΓΑΣΙΕΣ'!$B$13*'ΒΟΗΘΗΤΙΚΕΣ ΕΡΓΑΣΙΕΣ'!$D$12&gt;=A6,G5*'ΒΟΗΘΗΤΙΚΕΣ ΕΡΓΑΣΙΕΣ'!$D$10/'ΒΟΗΘΗΤΙΚΕΣ ΕΡΓΑΣΙΕΣ'!$B$13,0)</f>
        <v>7593.75</v>
      </c>
      <c r="D6" s="2">
        <f>IF(B6,0,IF(PROGRAMME!$B$5+PROGRAMME!$B$4*PROGRAMME!$B$6*PROGRAMME!$C$6&gt;=A6,$D$4+H6,0))</f>
        <v>0</v>
      </c>
      <c r="E6" s="2">
        <f t="shared" si="0"/>
        <v>0</v>
      </c>
      <c r="F6" s="2">
        <f>IF('ΒΟΗΘΗΤΙΚΕΣ ΕΡΓΑΣΙΕΣ'!$B$12+'ΒΟΗΘΗΤΙΚΕΣ ΕΡΓΑΣΙΕΣ'!$D$11*'ΒΟΗΘΗΤΙΚΕΣ ΕΡΓΑΣΙΕΣ'!$B$13*'ΒΟΗΘΗΤΙΚΕΣ ΕΡΓΑΣΙΕΣ'!$D$12&gt;=A6,D6+F5,0)</f>
        <v>0</v>
      </c>
      <c r="G6" s="2">
        <f t="shared" ref="G6:G69" si="1">IF(G5&gt;0,+G5+C6-E6,0)</f>
        <v>1020093.75</v>
      </c>
      <c r="H6" s="2">
        <f>IF(A6-$A$4='ΒΟΗΘΗΤΙΚΕΣ ΕΡΓΑΣΙΕΣ'!$G$6,PROGRAMME!$C$9,0)</f>
        <v>0</v>
      </c>
    </row>
    <row r="7" spans="1:8" x14ac:dyDescent="0.25">
      <c r="A7" s="10">
        <f>+A6+PROGRAMME!$C$6</f>
        <v>44470.9375</v>
      </c>
      <c r="B7" s="10" t="b">
        <f>AND(PROGRAMME!$C$7&gt;0,PROGRAMME!$C$7&gt;-$A$4+A7)</f>
        <v>1</v>
      </c>
      <c r="C7" s="2">
        <f>IF('ΒΟΗΘΗΤΙΚΕΣ ΕΡΓΑΣΙΕΣ'!$B$12+'ΒΟΗΘΗΤΙΚΕΣ ΕΡΓΑΣΙΕΣ'!$D$11*'ΒΟΗΘΗΤΙΚΕΣ ΕΡΓΑΣΙΕΣ'!$B$13*'ΒΟΗΘΗΤΙΚΕΣ ΕΡΓΑΣΙΕΣ'!$D$12&gt;=A7,G6*'ΒΟΗΘΗΤΙΚΕΣ ΕΡΓΑΣΙΕΣ'!$D$10/'ΒΟΗΘΗΤΙΚΕΣ ΕΡΓΑΣΙΕΣ'!$B$13,0)</f>
        <v>7650.703125</v>
      </c>
      <c r="D7" s="2">
        <f>IF(B7,0,IF(PROGRAMME!$B$5+PROGRAMME!$B$4*PROGRAMME!$B$6*PROGRAMME!$C$6&gt;=A7,$D$4+H7,0))</f>
        <v>0</v>
      </c>
      <c r="E7" s="2">
        <f t="shared" si="0"/>
        <v>0</v>
      </c>
      <c r="F7" s="2">
        <f>IF('ΒΟΗΘΗΤΙΚΕΣ ΕΡΓΑΣΙΕΣ'!$B$12+'ΒΟΗΘΗΤΙΚΕΣ ΕΡΓΑΣΙΕΣ'!$D$11*'ΒΟΗΘΗΤΙΚΕΣ ΕΡΓΑΣΙΕΣ'!$B$13*'ΒΟΗΘΗΤΙΚΕΣ ΕΡΓΑΣΙΕΣ'!$D$12&gt;=A7,D7+F6,0)</f>
        <v>0</v>
      </c>
      <c r="G7" s="2">
        <f t="shared" si="1"/>
        <v>1027744.453125</v>
      </c>
      <c r="H7" s="2">
        <f>IF(A7-$A$4='ΒΟΗΘΗΤΙΚΕΣ ΕΡΓΑΣΙΕΣ'!$G$6,PROGRAMME!$C$9,0)</f>
        <v>0</v>
      </c>
    </row>
    <row r="8" spans="1:8" x14ac:dyDescent="0.25">
      <c r="A8" s="10">
        <f>+A7+PROGRAMME!$C$6</f>
        <v>44562.25</v>
      </c>
      <c r="B8" s="10" t="b">
        <f>AND(PROGRAMME!$C$7&gt;0,PROGRAMME!$C$7&gt;-$A$4+A8)</f>
        <v>1</v>
      </c>
      <c r="C8" s="2">
        <f>IF('ΒΟΗΘΗΤΙΚΕΣ ΕΡΓΑΣΙΕΣ'!$B$12+'ΒΟΗΘΗΤΙΚΕΣ ΕΡΓΑΣΙΕΣ'!$D$11*'ΒΟΗΘΗΤΙΚΕΣ ΕΡΓΑΣΙΕΣ'!$B$13*'ΒΟΗΘΗΤΙΚΕΣ ΕΡΓΑΣΙΕΣ'!$D$12&gt;=A8,G7*'ΒΟΗΘΗΤΙΚΕΣ ΕΡΓΑΣΙΕΣ'!$D$10/'ΒΟΗΘΗΤΙΚΕΣ ΕΡΓΑΣΙΕΣ'!$B$13,0)</f>
        <v>7708.0833984374995</v>
      </c>
      <c r="D8" s="2">
        <f>IF(B8,0,IF(PROGRAMME!$B$5+PROGRAMME!$B$4*PROGRAMME!$B$6*PROGRAMME!$C$6&gt;=A8,$D$4+H8,0))</f>
        <v>0</v>
      </c>
      <c r="E8" s="2">
        <f t="shared" si="0"/>
        <v>0</v>
      </c>
      <c r="F8" s="2">
        <f>IF('ΒΟΗΘΗΤΙΚΕΣ ΕΡΓΑΣΙΕΣ'!$B$12+'ΒΟΗΘΗΤΙΚΕΣ ΕΡΓΑΣΙΕΣ'!$D$11*'ΒΟΗΘΗΤΙΚΕΣ ΕΡΓΑΣΙΕΣ'!$B$13*'ΒΟΗΘΗΤΙΚΕΣ ΕΡΓΑΣΙΕΣ'!$D$12&gt;=A8,D8+F7,0)</f>
        <v>0</v>
      </c>
      <c r="G8" s="2">
        <f t="shared" si="1"/>
        <v>1035452.5365234375</v>
      </c>
      <c r="H8" s="2">
        <f>IF(A8-$A$4='ΒΟΗΘΗΤΙΚΕΣ ΕΡΓΑΣΙΕΣ'!$G$6,PROGRAMME!$C$9,0)</f>
        <v>0</v>
      </c>
    </row>
    <row r="9" spans="1:8" x14ac:dyDescent="0.25">
      <c r="A9" s="10">
        <f>+A8+PROGRAMME!$C$6</f>
        <v>44653.5625</v>
      </c>
      <c r="B9" s="10" t="b">
        <f>AND(PROGRAMME!$C$7&gt;0,PROGRAMME!$C$7&gt;-$A$4+A9)</f>
        <v>1</v>
      </c>
      <c r="C9" s="2">
        <f>IF('ΒΟΗΘΗΤΙΚΕΣ ΕΡΓΑΣΙΕΣ'!$B$12+'ΒΟΗΘΗΤΙΚΕΣ ΕΡΓΑΣΙΕΣ'!$D$11*'ΒΟΗΘΗΤΙΚΕΣ ΕΡΓΑΣΙΕΣ'!$B$13*'ΒΟΗΘΗΤΙΚΕΣ ΕΡΓΑΣΙΕΣ'!$D$12&gt;=A9,G8*'ΒΟΗΘΗΤΙΚΕΣ ΕΡΓΑΣΙΕΣ'!$D$10/'ΒΟΗΘΗΤΙΚΕΣ ΕΡΓΑΣΙΕΣ'!$B$13,0)</f>
        <v>7765.8940239257809</v>
      </c>
      <c r="D9" s="2">
        <f>IF(B9,0,IF(PROGRAMME!$B$5+PROGRAMME!$B$4*PROGRAMME!$B$6*PROGRAMME!$C$6&gt;=A9,$D$4+H9,0))</f>
        <v>0</v>
      </c>
      <c r="E9" s="2">
        <f t="shared" si="0"/>
        <v>0</v>
      </c>
      <c r="F9" s="2">
        <f>IF('ΒΟΗΘΗΤΙΚΕΣ ΕΡΓΑΣΙΕΣ'!$B$12+'ΒΟΗΘΗΤΙΚΕΣ ΕΡΓΑΣΙΕΣ'!$D$11*'ΒΟΗΘΗΤΙΚΕΣ ΕΡΓΑΣΙΕΣ'!$B$13*'ΒΟΗΘΗΤΙΚΕΣ ΕΡΓΑΣΙΕΣ'!$D$12&gt;=A9,D9+F8,0)</f>
        <v>0</v>
      </c>
      <c r="G9" s="2">
        <f t="shared" si="1"/>
        <v>1043218.4305473632</v>
      </c>
      <c r="H9" s="2">
        <f>IF(A9-$A$4='ΒΟΗΘΗΤΙΚΕΣ ΕΡΓΑΣΙΕΣ'!$G$6,PROGRAMME!$C$9,0)</f>
        <v>0</v>
      </c>
    </row>
    <row r="10" spans="1:8" x14ac:dyDescent="0.25">
      <c r="A10" s="10">
        <f>+A9+PROGRAMME!$C$6</f>
        <v>44744.875</v>
      </c>
      <c r="B10" s="10" t="b">
        <f>AND(PROGRAMME!$C$7&gt;0,PROGRAMME!$C$7&gt;-$A$4+A10)</f>
        <v>1</v>
      </c>
      <c r="C10" s="2">
        <f>IF('ΒΟΗΘΗΤΙΚΕΣ ΕΡΓΑΣΙΕΣ'!$B$12+'ΒΟΗΘΗΤΙΚΕΣ ΕΡΓΑΣΙΕΣ'!$D$11*'ΒΟΗΘΗΤΙΚΕΣ ΕΡΓΑΣΙΕΣ'!$B$13*'ΒΟΗΘΗΤΙΚΕΣ ΕΡΓΑΣΙΕΣ'!$D$12&gt;=A10,G9*'ΒΟΗΘΗΤΙΚΕΣ ΕΡΓΑΣΙΕΣ'!$D$10/'ΒΟΗΘΗΤΙΚΕΣ ΕΡΓΑΣΙΕΣ'!$B$13,0)</f>
        <v>7824.1382291052241</v>
      </c>
      <c r="D10" s="2">
        <f>IF(B10,0,IF(PROGRAMME!$B$5+PROGRAMME!$B$4*PROGRAMME!$B$6*PROGRAMME!$C$6&gt;=A10,$D$4+H10,0))</f>
        <v>0</v>
      </c>
      <c r="E10" s="2">
        <f t="shared" si="0"/>
        <v>0</v>
      </c>
      <c r="F10" s="2">
        <f>IF('ΒΟΗΘΗΤΙΚΕΣ ΕΡΓΑΣΙΕΣ'!$B$12+'ΒΟΗΘΗΤΙΚΕΣ ΕΡΓΑΣΙΕΣ'!$D$11*'ΒΟΗΘΗΤΙΚΕΣ ΕΡΓΑΣΙΕΣ'!$B$13*'ΒΟΗΘΗΤΙΚΕΣ ΕΡΓΑΣΙΕΣ'!$D$12&gt;=A10,D10+F9,0)</f>
        <v>0</v>
      </c>
      <c r="G10" s="2">
        <f t="shared" si="1"/>
        <v>1051042.5687764685</v>
      </c>
      <c r="H10" s="2">
        <f>IF(A10-$A$4='ΒΟΗΘΗΤΙΚΕΣ ΕΡΓΑΣΙΕΣ'!$G$6,PROGRAMME!$C$9,0)</f>
        <v>0</v>
      </c>
    </row>
    <row r="11" spans="1:8" x14ac:dyDescent="0.25">
      <c r="A11" s="10">
        <f>+A10+PROGRAMME!$C$6</f>
        <v>44836.1875</v>
      </c>
      <c r="B11" s="10" t="b">
        <f>AND(PROGRAMME!$C$7&gt;0,PROGRAMME!$C$7&gt;-$A$4+A11)</f>
        <v>1</v>
      </c>
      <c r="C11" s="2">
        <f>IF('ΒΟΗΘΗΤΙΚΕΣ ΕΡΓΑΣΙΕΣ'!$B$12+'ΒΟΗΘΗΤΙΚΕΣ ΕΡΓΑΣΙΕΣ'!$D$11*'ΒΟΗΘΗΤΙΚΕΣ ΕΡΓΑΣΙΕΣ'!$B$13*'ΒΟΗΘΗΤΙΚΕΣ ΕΡΓΑΣΙΕΣ'!$D$12&gt;=A11,G10*'ΒΟΗΘΗΤΙΚΕΣ ΕΡΓΑΣΙΕΣ'!$D$10/'ΒΟΗΘΗΤΙΚΕΣ ΕΡΓΑΣΙΕΣ'!$B$13,0)</f>
        <v>7882.8192658235139</v>
      </c>
      <c r="D11" s="2">
        <f>IF(B11,0,IF(PROGRAMME!$B$5+PROGRAMME!$B$4*PROGRAMME!$B$6*PROGRAMME!$C$6&gt;=A11,$D$4+H11,0))</f>
        <v>0</v>
      </c>
      <c r="E11" s="2">
        <f t="shared" si="0"/>
        <v>0</v>
      </c>
      <c r="F11" s="2">
        <f>IF('ΒΟΗΘΗΤΙΚΕΣ ΕΡΓΑΣΙΕΣ'!$B$12+'ΒΟΗΘΗΤΙΚΕΣ ΕΡΓΑΣΙΕΣ'!$D$11*'ΒΟΗΘΗΤΙΚΕΣ ΕΡΓΑΣΙΕΣ'!$B$13*'ΒΟΗΘΗΤΙΚΕΣ ΕΡΓΑΣΙΕΣ'!$D$12&gt;=A11,D11+F10,0)</f>
        <v>0</v>
      </c>
      <c r="G11" s="2">
        <f t="shared" si="1"/>
        <v>1058925.3880422921</v>
      </c>
      <c r="H11" s="2">
        <f>IF(A11-$A$4='ΒΟΗΘΗΤΙΚΕΣ ΕΡΓΑΣΙΕΣ'!$G$6,PROGRAMME!$C$9,0)</f>
        <v>0</v>
      </c>
    </row>
    <row r="12" spans="1:8" x14ac:dyDescent="0.25">
      <c r="A12" s="10">
        <f>+A11+PROGRAMME!$C$6</f>
        <v>44927.5</v>
      </c>
      <c r="B12" s="10" t="b">
        <f>AND(PROGRAMME!$C$7&gt;0,PROGRAMME!$C$7&gt;-$A$4+A12)</f>
        <v>0</v>
      </c>
      <c r="C12" s="2">
        <f>IF('ΒΟΗΘΗΤΙΚΕΣ ΕΡΓΑΣΙΕΣ'!$B$12+'ΒΟΗΘΗΤΙΚΕΣ ΕΡΓΑΣΙΕΣ'!$D$11*'ΒΟΗΘΗΤΙΚΕΣ ΕΡΓΑΣΙΕΣ'!$B$13*'ΒΟΗΘΗΤΙΚΕΣ ΕΡΓΑΣΙΕΣ'!$D$12&gt;=A12,G11*'ΒΟΗΘΗΤΙΚΕΣ ΕΡΓΑΣΙΕΣ'!$D$10/'ΒΟΗΘΗΤΙΚΕΣ ΕΡΓΑΣΙΕΣ'!$B$13,0)</f>
        <v>7941.9404103171901</v>
      </c>
      <c r="D12" s="2">
        <f>IF(B12,0,IF(PROGRAMME!$B$5+PROGRAMME!$B$4*PROGRAMME!$B$6*PROGRAMME!$C$6&gt;=A12,$D$4+H12,0))</f>
        <v>17904.559706140288</v>
      </c>
      <c r="E12" s="2">
        <f t="shared" si="0"/>
        <v>25846.500116457479</v>
      </c>
      <c r="F12" s="2">
        <f>IF('ΒΟΗΘΗΤΙΚΕΣ ΕΡΓΑΣΙΕΣ'!$B$12+'ΒΟΗΘΗΤΙΚΕΣ ΕΡΓΑΣΙΕΣ'!$D$11*'ΒΟΗΘΗΤΙΚΕΣ ΕΡΓΑΣΙΕΣ'!$B$13*'ΒΟΗΘΗΤΙΚΕΣ ΕΡΓΑΣΙΕΣ'!$D$12&gt;=A12,D12+F11,0)</f>
        <v>17904.559706140288</v>
      </c>
      <c r="G12" s="2">
        <f t="shared" si="1"/>
        <v>1041020.8283361518</v>
      </c>
      <c r="H12" s="2">
        <f>IF(A12-$A$4='ΒΟΗΘΗΤΙΚΕΣ ΕΡΓΑΣΙΕΣ'!$G$6,PROGRAMME!$C$9,0)</f>
        <v>0</v>
      </c>
    </row>
    <row r="13" spans="1:8" x14ac:dyDescent="0.25">
      <c r="A13" s="10">
        <f>+A12+PROGRAMME!$C$6</f>
        <v>45018.8125</v>
      </c>
      <c r="B13" s="10" t="b">
        <f>AND(PROGRAMME!$C$7&gt;0,PROGRAMME!$C$7&gt;-$A$4+A13)</f>
        <v>0</v>
      </c>
      <c r="C13" s="2">
        <f>IF('ΒΟΗΘΗΤΙΚΕΣ ΕΡΓΑΣΙΕΣ'!$B$12+'ΒΟΗΘΗΤΙΚΕΣ ΕΡΓΑΣΙΕΣ'!$D$11*'ΒΟΗΘΗΤΙΚΕΣ ΕΡΓΑΣΙΕΣ'!$B$13*'ΒΟΗΘΗΤΙΚΕΣ ΕΡΓΑΣΙΕΣ'!$D$12&gt;=A13,G12*'ΒΟΗΘΗΤΙΚΕΣ ΕΡΓΑΣΙΕΣ'!$D$10/'ΒΟΗΘΗΤΙΚΕΣ ΕΡΓΑΣΙΕΣ'!$B$13,0)</f>
        <v>7807.6562125211385</v>
      </c>
      <c r="D13" s="2">
        <f>IF(B13,0,IF(PROGRAMME!$B$5+PROGRAMME!$B$4*PROGRAMME!$B$6*PROGRAMME!$C$6&gt;=A13,$D$4+H13,0))</f>
        <v>17904.559706140288</v>
      </c>
      <c r="E13" s="2">
        <f t="shared" si="0"/>
        <v>25712.215918661426</v>
      </c>
      <c r="F13" s="2">
        <f>IF('ΒΟΗΘΗΤΙΚΕΣ ΕΡΓΑΣΙΕΣ'!$B$12+'ΒΟΗΘΗΤΙΚΕΣ ΕΡΓΑΣΙΕΣ'!$D$11*'ΒΟΗΘΗΤΙΚΕΣ ΕΡΓΑΣΙΕΣ'!$B$13*'ΒΟΗΘΗΤΙΚΕΣ ΕΡΓΑΣΙΕΣ'!$D$12&gt;=A13,D13+F12,0)</f>
        <v>35809.119412280575</v>
      </c>
      <c r="G13" s="2">
        <f t="shared" si="1"/>
        <v>1023116.2686300116</v>
      </c>
      <c r="H13" s="2">
        <f>IF(A13-$A$4='ΒΟΗΘΗΤΙΚΕΣ ΕΡΓΑΣΙΕΣ'!$G$6,PROGRAMME!$C$9,0)</f>
        <v>0</v>
      </c>
    </row>
    <row r="14" spans="1:8" x14ac:dyDescent="0.25">
      <c r="A14" s="10">
        <f>+A13+PROGRAMME!$C$6</f>
        <v>45110.125</v>
      </c>
      <c r="B14" s="10" t="b">
        <f>AND(PROGRAMME!$C$7&gt;0,PROGRAMME!$C$7&gt;-$A$4+A14)</f>
        <v>0</v>
      </c>
      <c r="C14" s="2">
        <f>IF('ΒΟΗΘΗΤΙΚΕΣ ΕΡΓΑΣΙΕΣ'!$B$12+'ΒΟΗΘΗΤΙΚΕΣ ΕΡΓΑΣΙΕΣ'!$D$11*'ΒΟΗΘΗΤΙΚΕΣ ΕΡΓΑΣΙΕΣ'!$B$13*'ΒΟΗΘΗΤΙΚΕΣ ΕΡΓΑΣΙΕΣ'!$D$12&gt;=A14,G13*'ΒΟΗΘΗΤΙΚΕΣ ΕΡΓΑΣΙΕΣ'!$D$10/'ΒΟΗΘΗΤΙΚΕΣ ΕΡΓΑΣΙΕΣ'!$B$13,0)</f>
        <v>7673.372014725087</v>
      </c>
      <c r="D14" s="2">
        <f>IF(B14,0,IF(PROGRAMME!$B$5+PROGRAMME!$B$4*PROGRAMME!$B$6*PROGRAMME!$C$6&gt;=A14,$D$4+H14,0))</f>
        <v>17904.559706140288</v>
      </c>
      <c r="E14" s="2">
        <f t="shared" si="0"/>
        <v>25577.931720865374</v>
      </c>
      <c r="F14" s="2">
        <f>IF('ΒΟΗΘΗΤΙΚΕΣ ΕΡΓΑΣΙΕΣ'!$B$12+'ΒΟΗΘΗΤΙΚΕΣ ΕΡΓΑΣΙΕΣ'!$D$11*'ΒΟΗΘΗΤΙΚΕΣ ΕΡΓΑΣΙΕΣ'!$B$13*'ΒΟΗΘΗΤΙΚΕΣ ΕΡΓΑΣΙΕΣ'!$D$12&gt;=A14,D14+F13,0)</f>
        <v>53713.679118420863</v>
      </c>
      <c r="G14" s="2">
        <f t="shared" si="1"/>
        <v>1005211.7089238713</v>
      </c>
      <c r="H14" s="2">
        <f>IF(A14-$A$4='ΒΟΗΘΗΤΙΚΕΣ ΕΡΓΑΣΙΕΣ'!$G$6,PROGRAMME!$C$9,0)</f>
        <v>0</v>
      </c>
    </row>
    <row r="15" spans="1:8" x14ac:dyDescent="0.25">
      <c r="A15" s="10">
        <f>+A14+PROGRAMME!$C$6</f>
        <v>45201.4375</v>
      </c>
      <c r="B15" s="10" t="b">
        <f>AND(PROGRAMME!$C$7&gt;0,PROGRAMME!$C$7&gt;-$A$4+A15)</f>
        <v>0</v>
      </c>
      <c r="C15" s="2">
        <f>IF('ΒΟΗΘΗΤΙΚΕΣ ΕΡΓΑΣΙΕΣ'!$B$12+'ΒΟΗΘΗΤΙΚΕΣ ΕΡΓΑΣΙΕΣ'!$D$11*'ΒΟΗΘΗΤΙΚΕΣ ΕΡΓΑΣΙΕΣ'!$B$13*'ΒΟΗΘΗΤΙΚΕΣ ΕΡΓΑΣΙΕΣ'!$D$12&gt;=A15,G14*'ΒΟΗΘΗΤΙΚΕΣ ΕΡΓΑΣΙΕΣ'!$D$10/'ΒΟΗΘΗΤΙΚΕΣ ΕΡΓΑΣΙΕΣ'!$B$13,0)</f>
        <v>7539.0878169290345</v>
      </c>
      <c r="D15" s="2">
        <f>IF(B15,0,IF(PROGRAMME!$B$5+PROGRAMME!$B$4*PROGRAMME!$B$6*PROGRAMME!$C$6&gt;=A15,$D$4+H15,0))</f>
        <v>17904.559706140288</v>
      </c>
      <c r="E15" s="2">
        <f t="shared" si="0"/>
        <v>25443.647523069321</v>
      </c>
      <c r="F15" s="2">
        <f>IF('ΒΟΗΘΗΤΙΚΕΣ ΕΡΓΑΣΙΕΣ'!$B$12+'ΒΟΗΘΗΤΙΚΕΣ ΕΡΓΑΣΙΕΣ'!$D$11*'ΒΟΗΘΗΤΙΚΕΣ ΕΡΓΑΣΙΕΣ'!$B$13*'ΒΟΗΘΗΤΙΚΕΣ ΕΡΓΑΣΙΕΣ'!$D$12&gt;=A15,D15+F14,0)</f>
        <v>71618.238824561151</v>
      </c>
      <c r="G15" s="2">
        <f t="shared" si="1"/>
        <v>987307.14921773097</v>
      </c>
      <c r="H15" s="2">
        <f>IF(A15-$A$4='ΒΟΗΘΗΤΙΚΕΣ ΕΡΓΑΣΙΕΣ'!$G$6,PROGRAMME!$C$9,0)</f>
        <v>0</v>
      </c>
    </row>
    <row r="16" spans="1:8" x14ac:dyDescent="0.25">
      <c r="A16" s="10">
        <f>+A15+PROGRAMME!$C$6</f>
        <v>45292.75</v>
      </c>
      <c r="B16" s="10" t="b">
        <f>AND(PROGRAMME!$C$7&gt;0,PROGRAMME!$C$7&gt;-$A$4+A16)</f>
        <v>0</v>
      </c>
      <c r="C16" s="2">
        <f>IF('ΒΟΗΘΗΤΙΚΕΣ ΕΡΓΑΣΙΕΣ'!$B$12+'ΒΟΗΘΗΤΙΚΕΣ ΕΡΓΑΣΙΕΣ'!$D$11*'ΒΟΗΘΗΤΙΚΕΣ ΕΡΓΑΣΙΕΣ'!$B$13*'ΒΟΗΘΗΤΙΚΕΣ ΕΡΓΑΣΙΕΣ'!$D$12&gt;=A16,G15*'ΒΟΗΘΗΤΙΚΕΣ ΕΡΓΑΣΙΕΣ'!$D$10/'ΒΟΗΘΗΤΙΚΕΣ ΕΡΓΑΣΙΕΣ'!$B$13,0)</f>
        <v>7404.803619132982</v>
      </c>
      <c r="D16" s="2">
        <f>IF(B16,0,IF(PROGRAMME!$B$5+PROGRAMME!$B$4*PROGRAMME!$B$6*PROGRAMME!$C$6&gt;=A16,$D$4+H16,0))</f>
        <v>17904.559706140288</v>
      </c>
      <c r="E16" s="2">
        <f t="shared" si="0"/>
        <v>25309.363325273269</v>
      </c>
      <c r="F16" s="2">
        <f>IF('ΒΟΗΘΗΤΙΚΕΣ ΕΡΓΑΣΙΕΣ'!$B$12+'ΒΟΗΘΗΤΙΚΕΣ ΕΡΓΑΣΙΕΣ'!$D$11*'ΒΟΗΘΗΤΙΚΕΣ ΕΡΓΑΣΙΕΣ'!$B$13*'ΒΟΗΘΗΤΙΚΕΣ ΕΡΓΑΣΙΕΣ'!$D$12&gt;=A16,D16+F15,0)</f>
        <v>89522.798530701431</v>
      </c>
      <c r="G16" s="2">
        <f t="shared" si="1"/>
        <v>969402.58951159066</v>
      </c>
      <c r="H16" s="2">
        <f>IF(A16-$A$4='ΒΟΗΘΗΤΙΚΕΣ ΕΡΓΑΣΙΕΣ'!$G$6,PROGRAMME!$C$9,0)</f>
        <v>0</v>
      </c>
    </row>
    <row r="17" spans="1:8" x14ac:dyDescent="0.25">
      <c r="A17" s="10">
        <f>+A16+PROGRAMME!$C$6</f>
        <v>45384.0625</v>
      </c>
      <c r="B17" s="10" t="b">
        <f>AND(PROGRAMME!$C$7&gt;0,PROGRAMME!$C$7&gt;-$A$4+A17)</f>
        <v>0</v>
      </c>
      <c r="C17" s="2">
        <f>IF('ΒΟΗΘΗΤΙΚΕΣ ΕΡΓΑΣΙΕΣ'!$B$12+'ΒΟΗΘΗΤΙΚΕΣ ΕΡΓΑΣΙΕΣ'!$D$11*'ΒΟΗΘΗΤΙΚΕΣ ΕΡΓΑΣΙΕΣ'!$B$13*'ΒΟΗΘΗΤΙΚΕΣ ΕΡΓΑΣΙΕΣ'!$D$12&gt;=A17,G16*'ΒΟΗΘΗΤΙΚΕΣ ΕΡΓΑΣΙΕΣ'!$D$10/'ΒΟΗΘΗΤΙΚΕΣ ΕΡΓΑΣΙΕΣ'!$B$13,0)</f>
        <v>7270.5194213369296</v>
      </c>
      <c r="D17" s="2">
        <f>IF(B17,0,IF(PROGRAMME!$B$5+PROGRAMME!$B$4*PROGRAMME!$B$6*PROGRAMME!$C$6&gt;=A17,$D$4+H17,0))</f>
        <v>17904.559706140288</v>
      </c>
      <c r="E17" s="2">
        <f t="shared" si="0"/>
        <v>25175.079127477216</v>
      </c>
      <c r="F17" s="2">
        <f>IF('ΒΟΗΘΗΤΙΚΕΣ ΕΡΓΑΣΙΕΣ'!$B$12+'ΒΟΗΘΗΤΙΚΕΣ ΕΡΓΑΣΙΕΣ'!$D$11*'ΒΟΗΘΗΤΙΚΕΣ ΕΡΓΑΣΙΕΣ'!$B$13*'ΒΟΗΘΗΤΙΚΕΣ ΕΡΓΑΣΙΕΣ'!$D$12&gt;=A17,D17+F16,0)</f>
        <v>107427.35823684171</v>
      </c>
      <c r="G17" s="2">
        <f t="shared" si="1"/>
        <v>951498.02980545035</v>
      </c>
      <c r="H17" s="2">
        <f>IF(A17-$A$4='ΒΟΗΘΗΤΙΚΕΣ ΕΡΓΑΣΙΕΣ'!$G$6,PROGRAMME!$C$9,0)</f>
        <v>0</v>
      </c>
    </row>
    <row r="18" spans="1:8" x14ac:dyDescent="0.25">
      <c r="A18" s="10">
        <f>+A17+PROGRAMME!$C$6</f>
        <v>45475.375</v>
      </c>
      <c r="B18" s="10" t="b">
        <f>AND(PROGRAMME!$C$7&gt;0,PROGRAMME!$C$7&gt;-$A$4+A18)</f>
        <v>0</v>
      </c>
      <c r="C18" s="2">
        <f>IF('ΒΟΗΘΗΤΙΚΕΣ ΕΡΓΑΣΙΕΣ'!$B$12+'ΒΟΗΘΗΤΙΚΕΣ ΕΡΓΑΣΙΕΣ'!$D$11*'ΒΟΗΘΗΤΙΚΕΣ ΕΡΓΑΣΙΕΣ'!$B$13*'ΒΟΗΘΗΤΙΚΕΣ ΕΡΓΑΣΙΕΣ'!$D$12&gt;=A18,G17*'ΒΟΗΘΗΤΙΚΕΣ ΕΡΓΑΣΙΕΣ'!$D$10/'ΒΟΗΘΗΤΙΚΕΣ ΕΡΓΑΣΙΕΣ'!$B$13,0)</f>
        <v>7136.2352235408771</v>
      </c>
      <c r="D18" s="2">
        <f>IF(B18,0,IF(PROGRAMME!$B$5+PROGRAMME!$B$4*PROGRAMME!$B$6*PROGRAMME!$C$6&gt;=A18,$D$4+H18,0))</f>
        <v>17904.559706140288</v>
      </c>
      <c r="E18" s="2">
        <f t="shared" si="0"/>
        <v>25040.794929681164</v>
      </c>
      <c r="F18" s="2">
        <f>IF('ΒΟΗΘΗΤΙΚΕΣ ΕΡΓΑΣΙΕΣ'!$B$12+'ΒΟΗΘΗΤΙΚΕΣ ΕΡΓΑΣΙΕΣ'!$D$11*'ΒΟΗΘΗΤΙΚΕΣ ΕΡΓΑΣΙΕΣ'!$B$13*'ΒΟΗΘΗΤΙΚΕΣ ΕΡΓΑΣΙΕΣ'!$D$12&gt;=A18,D18+F17,0)</f>
        <v>125331.91794298199</v>
      </c>
      <c r="G18" s="2">
        <f t="shared" si="1"/>
        <v>933593.47009931016</v>
      </c>
      <c r="H18" s="2">
        <f>IF(A18-$A$4='ΒΟΗΘΗΤΙΚΕΣ ΕΡΓΑΣΙΕΣ'!$G$6,PROGRAMME!$C$9,0)</f>
        <v>0</v>
      </c>
    </row>
    <row r="19" spans="1:8" x14ac:dyDescent="0.25">
      <c r="A19" s="10">
        <f>+A18+PROGRAMME!$C$6</f>
        <v>45566.6875</v>
      </c>
      <c r="B19" s="10" t="b">
        <f>AND(PROGRAMME!$C$7&gt;0,PROGRAMME!$C$7&gt;-$A$4+A19)</f>
        <v>0</v>
      </c>
      <c r="C19" s="2">
        <f>IF('ΒΟΗΘΗΤΙΚΕΣ ΕΡΓΑΣΙΕΣ'!$B$12+'ΒΟΗΘΗΤΙΚΕΣ ΕΡΓΑΣΙΕΣ'!$D$11*'ΒΟΗΘΗΤΙΚΕΣ ΕΡΓΑΣΙΕΣ'!$B$13*'ΒΟΗΘΗΤΙΚΕΣ ΕΡΓΑΣΙΕΣ'!$D$12&gt;=A19,G18*'ΒΟΗΘΗΤΙΚΕΣ ΕΡΓΑΣΙΕΣ'!$D$10/'ΒΟΗΘΗΤΙΚΕΣ ΕΡΓΑΣΙΕΣ'!$B$13,0)</f>
        <v>7001.9510257448255</v>
      </c>
      <c r="D19" s="2">
        <f>IF(B19,0,IF(PROGRAMME!$B$5+PROGRAMME!$B$4*PROGRAMME!$B$6*PROGRAMME!$C$6&gt;=A19,$D$4+H19,0))</f>
        <v>17904.559706140288</v>
      </c>
      <c r="E19" s="2">
        <f t="shared" si="0"/>
        <v>24906.510731885115</v>
      </c>
      <c r="F19" s="2">
        <f>IF('ΒΟΗΘΗΤΙΚΕΣ ΕΡΓΑΣΙΕΣ'!$B$12+'ΒΟΗΘΗΤΙΚΕΣ ΕΡΓΑΣΙΕΣ'!$D$11*'ΒΟΗΘΗΤΙΚΕΣ ΕΡΓΑΣΙΕΣ'!$B$13*'ΒΟΗΘΗΤΙΚΕΣ ΕΡΓΑΣΙΕΣ'!$D$12&gt;=A19,D19+F18,0)</f>
        <v>143236.47764912227</v>
      </c>
      <c r="G19" s="2">
        <f t="shared" si="1"/>
        <v>915688.91039316985</v>
      </c>
      <c r="H19" s="2">
        <f>IF(A19-$A$4='ΒΟΗΘΗΤΙΚΕΣ ΕΡΓΑΣΙΕΣ'!$G$6,PROGRAMME!$C$9,0)</f>
        <v>0</v>
      </c>
    </row>
    <row r="20" spans="1:8" x14ac:dyDescent="0.25">
      <c r="A20" s="10">
        <f>+A19+PROGRAMME!$C$6</f>
        <v>45658</v>
      </c>
      <c r="B20" s="10" t="b">
        <f>AND(PROGRAMME!$C$7&gt;0,PROGRAMME!$C$7&gt;-$A$4+A20)</f>
        <v>0</v>
      </c>
      <c r="C20" s="2">
        <f>IF('ΒΟΗΘΗΤΙΚΕΣ ΕΡΓΑΣΙΕΣ'!$B$12+'ΒΟΗΘΗΤΙΚΕΣ ΕΡΓΑΣΙΕΣ'!$D$11*'ΒΟΗΘΗΤΙΚΕΣ ΕΡΓΑΣΙΕΣ'!$B$13*'ΒΟΗΘΗΤΙΚΕΣ ΕΡΓΑΣΙΕΣ'!$D$12&gt;=A20,G19*'ΒΟΗΘΗΤΙΚΕΣ ΕΡΓΑΣΙΕΣ'!$D$10/'ΒΟΗΘΗΤΙΚΕΣ ΕΡΓΑΣΙΕΣ'!$B$13,0)</f>
        <v>6867.666827948774</v>
      </c>
      <c r="D20" s="2">
        <f>IF(B20,0,IF(PROGRAMME!$B$5+PROGRAMME!$B$4*PROGRAMME!$B$6*PROGRAMME!$C$6&gt;=A20,$D$4+H20,0))</f>
        <v>17904.559706140288</v>
      </c>
      <c r="E20" s="2">
        <f t="shared" si="0"/>
        <v>24772.226534089063</v>
      </c>
      <c r="F20" s="2">
        <f>IF('ΒΟΗΘΗΤΙΚΕΣ ΕΡΓΑΣΙΕΣ'!$B$12+'ΒΟΗΘΗΤΙΚΕΣ ΕΡΓΑΣΙΕΣ'!$D$11*'ΒΟΗΘΗΤΙΚΕΣ ΕΡΓΑΣΙΕΣ'!$B$13*'ΒΟΗΘΗΤΙΚΕΣ ΕΡΓΑΣΙΕΣ'!$D$12&gt;=A20,D20+F19,0)</f>
        <v>161141.03735526255</v>
      </c>
      <c r="G20" s="2">
        <f t="shared" si="1"/>
        <v>897784.35068702954</v>
      </c>
      <c r="H20" s="2">
        <f>IF(A20-$A$4='ΒΟΗΘΗΤΙΚΕΣ ΕΡΓΑΣΙΕΣ'!$G$6,PROGRAMME!$C$9,0)</f>
        <v>0</v>
      </c>
    </row>
    <row r="21" spans="1:8" x14ac:dyDescent="0.25">
      <c r="A21" s="10">
        <f>+A20+PROGRAMME!$C$6</f>
        <v>45749.3125</v>
      </c>
      <c r="B21" s="10" t="b">
        <f>AND(PROGRAMME!$C$7&gt;0,PROGRAMME!$C$7&gt;-$A$4+A21)</f>
        <v>0</v>
      </c>
      <c r="C21" s="2">
        <f>IF('ΒΟΗΘΗΤΙΚΕΣ ΕΡΓΑΣΙΕΣ'!$B$12+'ΒΟΗΘΗΤΙΚΕΣ ΕΡΓΑΣΙΕΣ'!$D$11*'ΒΟΗΘΗΤΙΚΕΣ ΕΡΓΑΣΙΕΣ'!$B$13*'ΒΟΗΘΗΤΙΚΕΣ ΕΡΓΑΣΙΕΣ'!$D$12&gt;=A21,G20*'ΒΟΗΘΗΤΙΚΕΣ ΕΡΓΑΣΙΕΣ'!$D$10/'ΒΟΗΘΗΤΙΚΕΣ ΕΡΓΑΣΙΕΣ'!$B$13,0)</f>
        <v>6733.3826301527215</v>
      </c>
      <c r="D21" s="2">
        <f>IF(B21,0,IF(PROGRAMME!$B$5+PROGRAMME!$B$4*PROGRAMME!$B$6*PROGRAMME!$C$6&gt;=A21,$D$4+H21,0))</f>
        <v>17904.559706140288</v>
      </c>
      <c r="E21" s="2">
        <f t="shared" si="0"/>
        <v>24637.94233629301</v>
      </c>
      <c r="F21" s="2">
        <f>IF('ΒΟΗΘΗΤΙΚΕΣ ΕΡΓΑΣΙΕΣ'!$B$12+'ΒΟΗΘΗΤΙΚΕΣ ΕΡΓΑΣΙΕΣ'!$D$11*'ΒΟΗΘΗΤΙΚΕΣ ΕΡΓΑΣΙΕΣ'!$B$13*'ΒΟΗΘΗΤΙΚΕΣ ΕΡΓΑΣΙΕΣ'!$D$12&gt;=A21,D21+F20,0)</f>
        <v>179045.59706140283</v>
      </c>
      <c r="G21" s="2">
        <f t="shared" si="1"/>
        <v>879879.79098088923</v>
      </c>
      <c r="H21" s="2">
        <f>IF(A21-$A$4='ΒΟΗΘΗΤΙΚΕΣ ΕΡΓΑΣΙΕΣ'!$G$6,PROGRAMME!$C$9,0)</f>
        <v>0</v>
      </c>
    </row>
    <row r="22" spans="1:8" x14ac:dyDescent="0.25">
      <c r="A22" s="10">
        <f>+A21+PROGRAMME!$C$6</f>
        <v>45840.625</v>
      </c>
      <c r="B22" s="10" t="b">
        <f>AND(PROGRAMME!$C$7&gt;0,PROGRAMME!$C$7&gt;-$A$4+A22)</f>
        <v>0</v>
      </c>
      <c r="C22" s="2">
        <f>IF('ΒΟΗΘΗΤΙΚΕΣ ΕΡΓΑΣΙΕΣ'!$B$12+'ΒΟΗΘΗΤΙΚΕΣ ΕΡΓΑΣΙΕΣ'!$D$11*'ΒΟΗΘΗΤΙΚΕΣ ΕΡΓΑΣΙΕΣ'!$B$13*'ΒΟΗΘΗΤΙΚΕΣ ΕΡΓΑΣΙΕΣ'!$D$12&gt;=A22,G21*'ΒΟΗΘΗΤΙΚΕΣ ΕΡΓΑΣΙΕΣ'!$D$10/'ΒΟΗΘΗΤΙΚΕΣ ΕΡΓΑΣΙΕΣ'!$B$13,0)</f>
        <v>6599.098432356669</v>
      </c>
      <c r="D22" s="2">
        <f>IF(B22,0,IF(PROGRAMME!$B$5+PROGRAMME!$B$4*PROGRAMME!$B$6*PROGRAMME!$C$6&gt;=A22,$D$4+H22,0))</f>
        <v>17904.559706140288</v>
      </c>
      <c r="E22" s="2">
        <f t="shared" si="0"/>
        <v>24503.658138496958</v>
      </c>
      <c r="F22" s="2">
        <f>IF('ΒΟΗΘΗΤΙΚΕΣ ΕΡΓΑΣΙΕΣ'!$B$12+'ΒΟΗΘΗΤΙΚΕΣ ΕΡΓΑΣΙΕΣ'!$D$11*'ΒΟΗΘΗΤΙΚΕΣ ΕΡΓΑΣΙΕΣ'!$B$13*'ΒΟΗΘΗΤΙΚΕΣ ΕΡΓΑΣΙΕΣ'!$D$12&gt;=A22,D22+F21,0)</f>
        <v>196950.15676754311</v>
      </c>
      <c r="G22" s="2">
        <f t="shared" si="1"/>
        <v>861975.23127474904</v>
      </c>
      <c r="H22" s="2">
        <f>IF(A22-$A$4='ΒΟΗΘΗΤΙΚΕΣ ΕΡΓΑΣΙΕΣ'!$G$6,PROGRAMME!$C$9,0)</f>
        <v>0</v>
      </c>
    </row>
    <row r="23" spans="1:8" x14ac:dyDescent="0.25">
      <c r="A23" s="10">
        <f>+A22+PROGRAMME!$C$6</f>
        <v>45931.9375</v>
      </c>
      <c r="B23" s="10" t="b">
        <f>AND(PROGRAMME!$C$7&gt;0,PROGRAMME!$C$7&gt;-$A$4+A23)</f>
        <v>0</v>
      </c>
      <c r="C23" s="2">
        <f>IF('ΒΟΗΘΗΤΙΚΕΣ ΕΡΓΑΣΙΕΣ'!$B$12+'ΒΟΗΘΗΤΙΚΕΣ ΕΡΓΑΣΙΕΣ'!$D$11*'ΒΟΗΘΗΤΙΚΕΣ ΕΡΓΑΣΙΕΣ'!$B$13*'ΒΟΗΘΗΤΙΚΕΣ ΕΡΓΑΣΙΕΣ'!$D$12&gt;=A23,G22*'ΒΟΗΘΗΤΙΚΕΣ ΕΡΓΑΣΙΕΣ'!$D$10/'ΒΟΗΘΗΤΙΚΕΣ ΕΡΓΑΣΙΕΣ'!$B$13,0)</f>
        <v>6464.8142345606175</v>
      </c>
      <c r="D23" s="2">
        <f>IF(B23,0,IF(PROGRAMME!$B$5+PROGRAMME!$B$4*PROGRAMME!$B$6*PROGRAMME!$C$6&gt;=A23,$D$4+H23,0))</f>
        <v>17904.559706140288</v>
      </c>
      <c r="E23" s="2">
        <f t="shared" si="0"/>
        <v>24369.373940700905</v>
      </c>
      <c r="F23" s="2">
        <f>IF('ΒΟΗΘΗΤΙΚΕΣ ΕΡΓΑΣΙΕΣ'!$B$12+'ΒΟΗΘΗΤΙΚΕΣ ΕΡΓΑΣΙΕΣ'!$D$11*'ΒΟΗΘΗΤΙΚΕΣ ΕΡΓΑΣΙΕΣ'!$B$13*'ΒΟΗΘΗΤΙΚΕΣ ΕΡΓΑΣΙΕΣ'!$D$12&gt;=A23,D23+F22,0)</f>
        <v>214854.71647368339</v>
      </c>
      <c r="G23" s="2">
        <f t="shared" si="1"/>
        <v>844070.67156860873</v>
      </c>
      <c r="H23" s="2">
        <f>IF(A23-$A$4='ΒΟΗΘΗΤΙΚΕΣ ΕΡΓΑΣΙΕΣ'!$G$6,PROGRAMME!$C$9,0)</f>
        <v>0</v>
      </c>
    </row>
    <row r="24" spans="1:8" x14ac:dyDescent="0.25">
      <c r="A24" s="10">
        <f>+A23+PROGRAMME!$C$6</f>
        <v>46023.25</v>
      </c>
      <c r="B24" s="10" t="b">
        <f>AND(PROGRAMME!$C$7&gt;0,PROGRAMME!$C$7&gt;-$A$4+A24)</f>
        <v>0</v>
      </c>
      <c r="C24" s="2">
        <f>IF('ΒΟΗΘΗΤΙΚΕΣ ΕΡΓΑΣΙΕΣ'!$B$12+'ΒΟΗΘΗΤΙΚΕΣ ΕΡΓΑΣΙΕΣ'!$D$11*'ΒΟΗΘΗΤΙΚΕΣ ΕΡΓΑΣΙΕΣ'!$B$13*'ΒΟΗΘΗΤΙΚΕΣ ΕΡΓΑΣΙΕΣ'!$D$12&gt;=A24,G23*'ΒΟΗΘΗΤΙΚΕΣ ΕΡΓΑΣΙΕΣ'!$D$10/'ΒΟΗΘΗΤΙΚΕΣ ΕΡΓΑΣΙΕΣ'!$B$13,0)</f>
        <v>6330.530036764565</v>
      </c>
      <c r="D24" s="2">
        <f>IF(B24,0,IF(PROGRAMME!$B$5+PROGRAMME!$B$4*PROGRAMME!$B$6*PROGRAMME!$C$6&gt;=A24,$D$4+H24,0))</f>
        <v>17904.559706140288</v>
      </c>
      <c r="E24" s="2">
        <f>IF(B24,0,C24+D24)</f>
        <v>24235.089742904853</v>
      </c>
      <c r="F24" s="2">
        <f>IF('ΒΟΗΘΗΤΙΚΕΣ ΕΡΓΑΣΙΕΣ'!$B$12+'ΒΟΗΘΗΤΙΚΕΣ ΕΡΓΑΣΙΕΣ'!$D$11*'ΒΟΗΘΗΤΙΚΕΣ ΕΡΓΑΣΙΕΣ'!$B$13*'ΒΟΗΘΗΤΙΚΕΣ ΕΡΓΑΣΙΕΣ'!$D$12&gt;=A24,D24+F23,0)</f>
        <v>232759.27617982368</v>
      </c>
      <c r="G24" s="2">
        <f t="shared" si="1"/>
        <v>826166.11186246842</v>
      </c>
      <c r="H24" s="2">
        <f>IF(A24-$A$4='ΒΟΗΘΗΤΙΚΕΣ ΕΡΓΑΣΙΕΣ'!$G$6,PROGRAMME!$C$9,0)</f>
        <v>0</v>
      </c>
    </row>
    <row r="25" spans="1:8" x14ac:dyDescent="0.25">
      <c r="A25" s="10">
        <f>+A24+PROGRAMME!$C$6</f>
        <v>46114.5625</v>
      </c>
      <c r="B25" s="10" t="b">
        <f>AND(PROGRAMME!$C$7&gt;0,PROGRAMME!$C$7&gt;-$A$4+A25)</f>
        <v>0</v>
      </c>
      <c r="C25" s="2">
        <f>IF('ΒΟΗΘΗΤΙΚΕΣ ΕΡΓΑΣΙΕΣ'!$B$12+'ΒΟΗΘΗΤΙΚΕΣ ΕΡΓΑΣΙΕΣ'!$D$11*'ΒΟΗΘΗΤΙΚΕΣ ΕΡΓΑΣΙΕΣ'!$B$13*'ΒΟΗΘΗΤΙΚΕΣ ΕΡΓΑΣΙΕΣ'!$D$12&gt;=A25,G24*'ΒΟΗΘΗΤΙΚΕΣ ΕΡΓΑΣΙΕΣ'!$D$10/'ΒΟΗΘΗΤΙΚΕΣ ΕΡΓΑΣΙΕΣ'!$B$13,0)</f>
        <v>6196.2458389685125</v>
      </c>
      <c r="D25" s="2">
        <f>IF(B25,0,IF(PROGRAMME!$B$5+PROGRAMME!$B$4*PROGRAMME!$B$6*PROGRAMME!$C$6&gt;=A25,$D$4+H25,0))</f>
        <v>17904.559706140288</v>
      </c>
      <c r="E25" s="2">
        <f t="shared" si="0"/>
        <v>24100.8055451088</v>
      </c>
      <c r="F25" s="2">
        <f>IF('ΒΟΗΘΗΤΙΚΕΣ ΕΡΓΑΣΙΕΣ'!$B$12+'ΒΟΗΘΗΤΙΚΕΣ ΕΡΓΑΣΙΕΣ'!$D$11*'ΒΟΗΘΗΤΙΚΕΣ ΕΡΓΑΣΙΕΣ'!$B$13*'ΒΟΗΘΗΤΙΚΕΣ ΕΡΓΑΣΙΕΣ'!$D$12&gt;=A25,D25+F24,0)</f>
        <v>250663.83588596396</v>
      </c>
      <c r="G25" s="2">
        <f t="shared" si="1"/>
        <v>808261.55215632822</v>
      </c>
      <c r="H25" s="2">
        <f>IF(A25-$A$4='ΒΟΗΘΗΤΙΚΕΣ ΕΡΓΑΣΙΕΣ'!$G$6,PROGRAMME!$C$9,0)</f>
        <v>0</v>
      </c>
    </row>
    <row r="26" spans="1:8" x14ac:dyDescent="0.25">
      <c r="A26" s="10">
        <f>+A25+PROGRAMME!$C$6</f>
        <v>46205.875</v>
      </c>
      <c r="B26" s="10" t="b">
        <f>AND(PROGRAMME!$C$7&gt;0,PROGRAMME!$C$7&gt;-$A$4+A26)</f>
        <v>0</v>
      </c>
      <c r="C26" s="2">
        <f>IF('ΒΟΗΘΗΤΙΚΕΣ ΕΡΓΑΣΙΕΣ'!$B$12+'ΒΟΗΘΗΤΙΚΕΣ ΕΡΓΑΣΙΕΣ'!$D$11*'ΒΟΗΘΗΤΙΚΕΣ ΕΡΓΑΣΙΕΣ'!$B$13*'ΒΟΗΘΗΤΙΚΕΣ ΕΡΓΑΣΙΕΣ'!$D$12&gt;=A26,G25*'ΒΟΗΘΗΤΙΚΕΣ ΕΡΓΑΣΙΕΣ'!$D$10/'ΒΟΗΘΗΤΙΚΕΣ ΕΡΓΑΣΙΕΣ'!$B$13,0)</f>
        <v>6061.9616411724619</v>
      </c>
      <c r="D26" s="2">
        <f>IF(B26,0,IF(PROGRAMME!$B$5+PROGRAMME!$B$4*PROGRAMME!$B$6*PROGRAMME!$C$6&gt;=A26,$D$4+H26,0))</f>
        <v>17904.559706140288</v>
      </c>
      <c r="E26" s="2">
        <f t="shared" si="0"/>
        <v>23966.521347312751</v>
      </c>
      <c r="F26" s="2">
        <f>IF('ΒΟΗΘΗΤΙΚΕΣ ΕΡΓΑΣΙΕΣ'!$B$12+'ΒΟΗΘΗΤΙΚΕΣ ΕΡΓΑΣΙΕΣ'!$D$11*'ΒΟΗΘΗΤΙΚΕΣ ΕΡΓΑΣΙΕΣ'!$B$13*'ΒΟΗΘΗΤΙΚΕΣ ΕΡΓΑΣΙΕΣ'!$D$12&gt;=A26,D26+F25,0)</f>
        <v>268568.39559210424</v>
      </c>
      <c r="G26" s="2">
        <f t="shared" si="1"/>
        <v>790356.99245018791</v>
      </c>
      <c r="H26" s="2">
        <f>IF(A26-$A$4='ΒΟΗΘΗΤΙΚΕΣ ΕΡΓΑΣΙΕΣ'!$G$6,PROGRAMME!$C$9,0)</f>
        <v>0</v>
      </c>
    </row>
    <row r="27" spans="1:8" x14ac:dyDescent="0.25">
      <c r="A27" s="10">
        <f>+A26+PROGRAMME!$C$6</f>
        <v>46297.1875</v>
      </c>
      <c r="B27" s="10" t="b">
        <f>AND(PROGRAMME!$C$7&gt;0,PROGRAMME!$C$7&gt;-$A$4+A27)</f>
        <v>0</v>
      </c>
      <c r="C27" s="2">
        <f>IF('ΒΟΗΘΗΤΙΚΕΣ ΕΡΓΑΣΙΕΣ'!$B$12+'ΒΟΗΘΗΤΙΚΕΣ ΕΡΓΑΣΙΕΣ'!$D$11*'ΒΟΗΘΗΤΙΚΕΣ ΕΡΓΑΣΙΕΣ'!$B$13*'ΒΟΗΘΗΤΙΚΕΣ ΕΡΓΑΣΙΕΣ'!$D$12&gt;=A27,G26*'ΒΟΗΘΗΤΙΚΕΣ ΕΡΓΑΣΙΕΣ'!$D$10/'ΒΟΗΘΗΤΙΚΕΣ ΕΡΓΑΣΙΕΣ'!$B$13,0)</f>
        <v>5927.6774433764094</v>
      </c>
      <c r="D27" s="2">
        <f>IF(B27,0,IF(PROGRAMME!$B$5+PROGRAMME!$B$4*PROGRAMME!$B$6*PROGRAMME!$C$6&gt;=A27,$D$4+H27,0))</f>
        <v>17904.559706140288</v>
      </c>
      <c r="E27" s="2">
        <f t="shared" si="0"/>
        <v>23832.237149516695</v>
      </c>
      <c r="F27" s="2">
        <f>IF('ΒΟΗΘΗΤΙΚΕΣ ΕΡΓΑΣΙΕΣ'!$B$12+'ΒΟΗΘΗΤΙΚΕΣ ΕΡΓΑΣΙΕΣ'!$D$11*'ΒΟΗΘΗΤΙΚΕΣ ΕΡΓΑΣΙΕΣ'!$B$13*'ΒΟΗΘΗΤΙΚΕΣ ΕΡΓΑΣΙΕΣ'!$D$12&gt;=A27,D27+F26,0)</f>
        <v>286472.95529824455</v>
      </c>
      <c r="G27" s="2">
        <f t="shared" si="1"/>
        <v>772452.4327440476</v>
      </c>
      <c r="H27" s="2">
        <f>IF(A27-$A$4='ΒΟΗΘΗΤΙΚΕΣ ΕΡΓΑΣΙΕΣ'!$G$6,PROGRAMME!$C$9,0)</f>
        <v>0</v>
      </c>
    </row>
    <row r="28" spans="1:8" x14ac:dyDescent="0.25">
      <c r="A28" s="10">
        <f>+A27+PROGRAMME!$C$6</f>
        <v>46388.5</v>
      </c>
      <c r="B28" s="10" t="b">
        <f>AND(PROGRAMME!$C$7&gt;0,PROGRAMME!$C$7&gt;-$A$4+A28)</f>
        <v>0</v>
      </c>
      <c r="C28" s="2">
        <f>IF('ΒΟΗΘΗΤΙΚΕΣ ΕΡΓΑΣΙΕΣ'!$B$12+'ΒΟΗΘΗΤΙΚΕΣ ΕΡΓΑΣΙΕΣ'!$D$11*'ΒΟΗΘΗΤΙΚΕΣ ΕΡΓΑΣΙΕΣ'!$B$13*'ΒΟΗΘΗΤΙΚΕΣ ΕΡΓΑΣΙΕΣ'!$D$12&gt;=A28,G27*'ΒΟΗΘΗΤΙΚΕΣ ΕΡΓΑΣΙΕΣ'!$D$10/'ΒΟΗΘΗΤΙΚΕΣ ΕΡΓΑΣΙΕΣ'!$B$13,0)</f>
        <v>5793.393245580357</v>
      </c>
      <c r="D28" s="2">
        <f>IF(B28,0,IF(PROGRAMME!$B$5+PROGRAMME!$B$4*PROGRAMME!$B$6*PROGRAMME!$C$6&gt;=A28,$D$4+H28,0))</f>
        <v>17904.559706140288</v>
      </c>
      <c r="E28" s="2">
        <f t="shared" si="0"/>
        <v>23697.952951720647</v>
      </c>
      <c r="F28" s="2">
        <f>IF('ΒΟΗΘΗΤΙΚΕΣ ΕΡΓΑΣΙΕΣ'!$B$12+'ΒΟΗΘΗΤΙΚΕΣ ΕΡΓΑΣΙΕΣ'!$D$11*'ΒΟΗΘΗΤΙΚΕΣ ΕΡΓΑΣΙΕΣ'!$B$13*'ΒΟΗΘΗΤΙΚΕΣ ΕΡΓΑΣΙΕΣ'!$D$12&gt;=A28,D28+F27,0)</f>
        <v>304377.51500438486</v>
      </c>
      <c r="G28" s="2">
        <f t="shared" si="1"/>
        <v>754547.87303790729</v>
      </c>
      <c r="H28" s="2">
        <f>IF(A28-$A$4='ΒΟΗΘΗΤΙΚΕΣ ΕΡΓΑΣΙΕΣ'!$G$6,PROGRAMME!$C$9,0)</f>
        <v>0</v>
      </c>
    </row>
    <row r="29" spans="1:8" x14ac:dyDescent="0.25">
      <c r="A29" s="10">
        <f>+A28+PROGRAMME!$C$6</f>
        <v>46479.8125</v>
      </c>
      <c r="B29" s="10" t="b">
        <f>AND(PROGRAMME!$C$7&gt;0,PROGRAMME!$C$7&gt;-$A$4+A29)</f>
        <v>0</v>
      </c>
      <c r="C29" s="2">
        <f>IF('ΒΟΗΘΗΤΙΚΕΣ ΕΡΓΑΣΙΕΣ'!$B$12+'ΒΟΗΘΗΤΙΚΕΣ ΕΡΓΑΣΙΕΣ'!$D$11*'ΒΟΗΘΗΤΙΚΕΣ ΕΡΓΑΣΙΕΣ'!$B$13*'ΒΟΗΘΗΤΙΚΕΣ ΕΡΓΑΣΙΕΣ'!$D$12&gt;=A29,G28*'ΒΟΗΘΗΤΙΚΕΣ ΕΡΓΑΣΙΕΣ'!$D$10/'ΒΟΗΘΗΤΙΚΕΣ ΕΡΓΑΣΙΕΣ'!$B$13,0)</f>
        <v>5659.1090477843045</v>
      </c>
      <c r="D29" s="2">
        <f>IF(B29,0,IF(PROGRAMME!$B$5+PROGRAMME!$B$4*PROGRAMME!$B$6*PROGRAMME!$C$6&gt;=A29,$D$4+H29,0))</f>
        <v>17904.559706140288</v>
      </c>
      <c r="E29" s="2">
        <f t="shared" si="0"/>
        <v>23563.66875392459</v>
      </c>
      <c r="F29" s="2">
        <f>IF('ΒΟΗΘΗΤΙΚΕΣ ΕΡΓΑΣΙΕΣ'!$B$12+'ΒΟΗΘΗΤΙΚΕΣ ΕΡΓΑΣΙΕΣ'!$D$11*'ΒΟΗΘΗΤΙΚΕΣ ΕΡΓΑΣΙΕΣ'!$B$13*'ΒΟΗΘΗΤΙΚΕΣ ΕΡΓΑΣΙΕΣ'!$D$12&gt;=A29,D29+F28,0)</f>
        <v>322282.07471052516</v>
      </c>
      <c r="G29" s="2">
        <f t="shared" si="1"/>
        <v>736643.3133317671</v>
      </c>
      <c r="H29" s="2">
        <f>IF(A29-$A$4='ΒΟΗΘΗΤΙΚΕΣ ΕΡΓΑΣΙΕΣ'!$G$6,PROGRAMME!$C$9,0)</f>
        <v>0</v>
      </c>
    </row>
    <row r="30" spans="1:8" x14ac:dyDescent="0.25">
      <c r="A30" s="10">
        <f>+A29+PROGRAMME!$C$6</f>
        <v>46571.125</v>
      </c>
      <c r="B30" s="10" t="b">
        <f>AND(PROGRAMME!$C$7&gt;0,PROGRAMME!$C$7&gt;-$A$4+A30)</f>
        <v>0</v>
      </c>
      <c r="C30" s="2">
        <f>IF('ΒΟΗΘΗΤΙΚΕΣ ΕΡΓΑΣΙΕΣ'!$B$12+'ΒΟΗΘΗΤΙΚΕΣ ΕΡΓΑΣΙΕΣ'!$D$11*'ΒΟΗΘΗΤΙΚΕΣ ΕΡΓΑΣΙΕΣ'!$B$13*'ΒΟΗΘΗΤΙΚΕΣ ΕΡΓΑΣΙΕΣ'!$D$12&gt;=A30,G29*'ΒΟΗΘΗΤΙΚΕΣ ΕΡΓΑΣΙΕΣ'!$D$10/'ΒΟΗΘΗΤΙΚΕΣ ΕΡΓΑΣΙΕΣ'!$B$13,0)</f>
        <v>5524.8248499882529</v>
      </c>
      <c r="D30" s="2">
        <f>IF(B30,0,IF(PROGRAMME!$B$5+PROGRAMME!$B$4*PROGRAMME!$B$6*PROGRAMME!$C$6&gt;=A30,$D$4+H30,0))</f>
        <v>17904.559706140288</v>
      </c>
      <c r="E30" s="2">
        <f t="shared" si="0"/>
        <v>23429.384556128542</v>
      </c>
      <c r="F30" s="2">
        <f>IF('ΒΟΗΘΗΤΙΚΕΣ ΕΡΓΑΣΙΕΣ'!$B$12+'ΒΟΗΘΗΤΙΚΕΣ ΕΡΓΑΣΙΕΣ'!$D$11*'ΒΟΗΘΗΤΙΚΕΣ ΕΡΓΑΣΙΕΣ'!$B$13*'ΒΟΗΘΗΤΙΚΕΣ ΕΡΓΑΣΙΕΣ'!$D$12&gt;=A30,D30+F29,0)</f>
        <v>340186.63441666547</v>
      </c>
      <c r="G30" s="2">
        <f t="shared" si="1"/>
        <v>718738.75362562679</v>
      </c>
      <c r="H30" s="2">
        <f>IF(A30-$A$4='ΒΟΗΘΗΤΙΚΕΣ ΕΡΓΑΣΙΕΣ'!$G$6,PROGRAMME!$C$9,0)</f>
        <v>0</v>
      </c>
    </row>
    <row r="31" spans="1:8" x14ac:dyDescent="0.25">
      <c r="A31" s="10">
        <f>+A30+PROGRAMME!$C$6</f>
        <v>46662.4375</v>
      </c>
      <c r="B31" s="10" t="b">
        <f>AND(PROGRAMME!$C$7&gt;0,PROGRAMME!$C$7&gt;-$A$4+A31)</f>
        <v>0</v>
      </c>
      <c r="C31" s="2">
        <f>IF('ΒΟΗΘΗΤΙΚΕΣ ΕΡΓΑΣΙΕΣ'!$B$12+'ΒΟΗΘΗΤΙΚΕΣ ΕΡΓΑΣΙΕΣ'!$D$11*'ΒΟΗΘΗΤΙΚΕΣ ΕΡΓΑΣΙΕΣ'!$B$13*'ΒΟΗΘΗΤΙΚΕΣ ΕΡΓΑΣΙΕΣ'!$D$12&gt;=A31,G30*'ΒΟΗΘΗΤΙΚΕΣ ΕΡΓΑΣΙΕΣ'!$D$10/'ΒΟΗΘΗΤΙΚΕΣ ΕΡΓΑΣΙΕΣ'!$B$13,0)</f>
        <v>5390.5406521922005</v>
      </c>
      <c r="D31" s="2">
        <f>IF(B31,0,IF(PROGRAMME!$B$5+PROGRAMME!$B$4*PROGRAMME!$B$6*PROGRAMME!$C$6&gt;=A31,$D$4+H31,0))</f>
        <v>17904.559706140288</v>
      </c>
      <c r="E31" s="2">
        <f t="shared" si="0"/>
        <v>23295.100358332489</v>
      </c>
      <c r="F31" s="2">
        <f>IF('ΒΟΗΘΗΤΙΚΕΣ ΕΡΓΑΣΙΕΣ'!$B$12+'ΒΟΗΘΗΤΙΚΕΣ ΕΡΓΑΣΙΕΣ'!$D$11*'ΒΟΗΘΗΤΙΚΕΣ ΕΡΓΑΣΙΕΣ'!$B$13*'ΒΟΗΘΗΤΙΚΕΣ ΕΡΓΑΣΙΕΣ'!$D$12&gt;=A31,D31+F30,0)</f>
        <v>358091.19412280578</v>
      </c>
      <c r="G31" s="2">
        <f t="shared" si="1"/>
        <v>700834.19391948648</v>
      </c>
      <c r="H31" s="2">
        <f>IF(A31-$A$4='ΒΟΗΘΗΤΙΚΕΣ ΕΡΓΑΣΙΕΣ'!$G$6,PROGRAMME!$C$9,0)</f>
        <v>0</v>
      </c>
    </row>
    <row r="32" spans="1:8" x14ac:dyDescent="0.25">
      <c r="A32" s="10">
        <f>+A31+PROGRAMME!$C$6</f>
        <v>46753.75</v>
      </c>
      <c r="B32" s="10" t="b">
        <f>AND(PROGRAMME!$C$7&gt;0,PROGRAMME!$C$7&gt;-$A$4+A32)</f>
        <v>0</v>
      </c>
      <c r="C32" s="2">
        <f>IF('ΒΟΗΘΗΤΙΚΕΣ ΕΡΓΑΣΙΕΣ'!$B$12+'ΒΟΗΘΗΤΙΚΕΣ ΕΡΓΑΣΙΕΣ'!$D$11*'ΒΟΗΘΗΤΙΚΕΣ ΕΡΓΑΣΙΕΣ'!$B$13*'ΒΟΗΘΗΤΙΚΕΣ ΕΡΓΑΣΙΕΣ'!$D$12&gt;=A32,G31*'ΒΟΗΘΗΤΙΚΕΣ ΕΡΓΑΣΙΕΣ'!$D$10/'ΒΟΗΘΗΤΙΚΕΣ ΕΡΓΑΣΙΕΣ'!$B$13,0)</f>
        <v>5256.256454396148</v>
      </c>
      <c r="D32" s="2">
        <f>IF(B32,0,IF(PROGRAMME!$B$5+PROGRAMME!$B$4*PROGRAMME!$B$6*PROGRAMME!$C$6&gt;=A32,$D$4+H32,0))</f>
        <v>17904.559706140288</v>
      </c>
      <c r="E32" s="2">
        <f t="shared" si="0"/>
        <v>23160.816160536437</v>
      </c>
      <c r="F32" s="2">
        <f>IF('ΒΟΗΘΗΤΙΚΕΣ ΕΡΓΑΣΙΕΣ'!$B$12+'ΒΟΗΘΗΤΙΚΕΣ ΕΡΓΑΣΙΕΣ'!$D$11*'ΒΟΗΘΗΤΙΚΕΣ ΕΡΓΑΣΙΕΣ'!$B$13*'ΒΟΗΘΗΤΙΚΕΣ ΕΡΓΑΣΙΕΣ'!$D$12&gt;=A32,D32+F31,0)</f>
        <v>375995.75382894609</v>
      </c>
      <c r="G32" s="2">
        <f t="shared" si="1"/>
        <v>682929.63421334617</v>
      </c>
      <c r="H32" s="2">
        <f>IF(A32-$A$4='ΒΟΗΘΗΤΙΚΕΣ ΕΡΓΑΣΙΕΣ'!$G$6,PROGRAMME!$C$9,0)</f>
        <v>0</v>
      </c>
    </row>
    <row r="33" spans="1:8" x14ac:dyDescent="0.25">
      <c r="A33" s="10">
        <f>+A32+PROGRAMME!$C$6</f>
        <v>46845.0625</v>
      </c>
      <c r="B33" s="10" t="b">
        <f>AND(PROGRAMME!$C$7&gt;0,PROGRAMME!$C$7&gt;-$A$4+A33)</f>
        <v>0</v>
      </c>
      <c r="C33" s="2">
        <f>IF('ΒΟΗΘΗΤΙΚΕΣ ΕΡΓΑΣΙΕΣ'!$B$12+'ΒΟΗΘΗΤΙΚΕΣ ΕΡΓΑΣΙΕΣ'!$D$11*'ΒΟΗΘΗΤΙΚΕΣ ΕΡΓΑΣΙΕΣ'!$B$13*'ΒΟΗΘΗΤΙΚΕΣ ΕΡΓΑΣΙΕΣ'!$D$12&gt;=A33,G32*'ΒΟΗΘΗΤΙΚΕΣ ΕΡΓΑΣΙΕΣ'!$D$10/'ΒΟΗΘΗΤΙΚΕΣ ΕΡΓΑΣΙΕΣ'!$B$13,0)</f>
        <v>5121.9722566000964</v>
      </c>
      <c r="D33" s="2">
        <f>IF(B33,0,IF(PROGRAMME!$B$5+PROGRAMME!$B$4*PROGRAMME!$B$6*PROGRAMME!$C$6&gt;=A33,$D$4+H33,0))</f>
        <v>17904.559706140288</v>
      </c>
      <c r="E33" s="2">
        <f t="shared" si="0"/>
        <v>23026.531962740384</v>
      </c>
      <c r="F33" s="2">
        <f>IF('ΒΟΗΘΗΤΙΚΕΣ ΕΡΓΑΣΙΕΣ'!$B$12+'ΒΟΗΘΗΤΙΚΕΣ ΕΡΓΑΣΙΕΣ'!$D$11*'ΒΟΗΘΗΤΙΚΕΣ ΕΡΓΑΣΙΕΣ'!$B$13*'ΒΟΗΘΗΤΙΚΕΣ ΕΡΓΑΣΙΕΣ'!$D$12&gt;=A33,D33+F32,0)</f>
        <v>393900.3135350864</v>
      </c>
      <c r="G33" s="2">
        <f t="shared" si="1"/>
        <v>665025.07450720586</v>
      </c>
      <c r="H33" s="2">
        <f>IF(A33-$A$4='ΒΟΗΘΗΤΙΚΕΣ ΕΡΓΑΣΙΕΣ'!$G$6,PROGRAMME!$C$9,0)</f>
        <v>0</v>
      </c>
    </row>
    <row r="34" spans="1:8" x14ac:dyDescent="0.25">
      <c r="A34" s="10">
        <f>+A33+PROGRAMME!$C$6</f>
        <v>46936.375</v>
      </c>
      <c r="B34" s="10" t="b">
        <f>AND(PROGRAMME!$C$7&gt;0,PROGRAMME!$C$7&gt;-$A$4+A34)</f>
        <v>0</v>
      </c>
      <c r="C34" s="2">
        <f>IF('ΒΟΗΘΗΤΙΚΕΣ ΕΡΓΑΣΙΕΣ'!$B$12+'ΒΟΗΘΗΤΙΚΕΣ ΕΡΓΑΣΙΕΣ'!$D$11*'ΒΟΗΘΗΤΙΚΕΣ ΕΡΓΑΣΙΕΣ'!$B$13*'ΒΟΗΘΗΤΙΚΕΣ ΕΡΓΑΣΙΕΣ'!$D$12&gt;=A34,G33*'ΒΟΗΘΗΤΙΚΕΣ ΕΡΓΑΣΙΕΣ'!$D$10/'ΒΟΗΘΗΤΙΚΕΣ ΕΡΓΑΣΙΕΣ'!$B$13,0)</f>
        <v>4987.688058804044</v>
      </c>
      <c r="D34" s="2">
        <f>IF(B34,0,IF(PROGRAMME!$B$5+PROGRAMME!$B$4*PROGRAMME!$B$6*PROGRAMME!$C$6&gt;=A34,$D$4+H34,0))</f>
        <v>17904.559706140288</v>
      </c>
      <c r="E34" s="2">
        <f t="shared" si="0"/>
        <v>22892.247764944332</v>
      </c>
      <c r="F34" s="2">
        <f>IF('ΒΟΗΘΗΤΙΚΕΣ ΕΡΓΑΣΙΕΣ'!$B$12+'ΒΟΗΘΗΤΙΚΕΣ ΕΡΓΑΣΙΕΣ'!$D$11*'ΒΟΗΘΗΤΙΚΕΣ ΕΡΓΑΣΙΕΣ'!$B$13*'ΒΟΗΘΗΤΙΚΕΣ ΕΡΓΑΣΙΕΣ'!$D$12&gt;=A34,D34+F33,0)</f>
        <v>411804.87324122671</v>
      </c>
      <c r="G34" s="2">
        <f t="shared" si="1"/>
        <v>647120.51480106555</v>
      </c>
      <c r="H34" s="2">
        <f>IF(A34-$A$4='ΒΟΗΘΗΤΙΚΕΣ ΕΡΓΑΣΙΕΣ'!$G$6,PROGRAMME!$C$9,0)</f>
        <v>0</v>
      </c>
    </row>
    <row r="35" spans="1:8" x14ac:dyDescent="0.25">
      <c r="A35" s="10">
        <f>+A34+PROGRAMME!$C$6</f>
        <v>47027.6875</v>
      </c>
      <c r="B35" s="10" t="b">
        <f>AND(PROGRAMME!$C$7&gt;0,PROGRAMME!$C$7&gt;-$A$4+A35)</f>
        <v>0</v>
      </c>
      <c r="C35" s="2">
        <f>IF('ΒΟΗΘΗΤΙΚΕΣ ΕΡΓΑΣΙΕΣ'!$B$12+'ΒΟΗΘΗΤΙΚΕΣ ΕΡΓΑΣΙΕΣ'!$D$11*'ΒΟΗΘΗΤΙΚΕΣ ΕΡΓΑΣΙΕΣ'!$B$13*'ΒΟΗΘΗΤΙΚΕΣ ΕΡΓΑΣΙΕΣ'!$D$12&gt;=A35,G34*'ΒΟΗΘΗΤΙΚΕΣ ΕΡΓΑΣΙΕΣ'!$D$10/'ΒΟΗΘΗΤΙΚΕΣ ΕΡΓΑΣΙΕΣ'!$B$13,0)</f>
        <v>4853.4038610079915</v>
      </c>
      <c r="D35" s="2">
        <f>IF(B35,0,IF(PROGRAMME!$B$5+PROGRAMME!$B$4*PROGRAMME!$B$6*PROGRAMME!$C$6&gt;=A35,$D$4+H35,0))</f>
        <v>17904.559706140288</v>
      </c>
      <c r="E35" s="2">
        <f t="shared" si="0"/>
        <v>22757.963567148279</v>
      </c>
      <c r="F35" s="2">
        <f>IF('ΒΟΗΘΗΤΙΚΕΣ ΕΡΓΑΣΙΕΣ'!$B$12+'ΒΟΗΘΗΤΙΚΕΣ ΕΡΓΑΣΙΕΣ'!$D$11*'ΒΟΗΘΗΤΙΚΕΣ ΕΡΓΑΣΙΕΣ'!$B$13*'ΒΟΗΘΗΤΙΚΕΣ ΕΡΓΑΣΙΕΣ'!$D$12&gt;=A35,D35+F34,0)</f>
        <v>429709.43294736702</v>
      </c>
      <c r="G35" s="2">
        <f t="shared" si="1"/>
        <v>629215.95509492524</v>
      </c>
      <c r="H35" s="2">
        <f>IF(A35-$A$4='ΒΟΗΘΗΤΙΚΕΣ ΕΡΓΑΣΙΕΣ'!$G$6,PROGRAMME!$C$9,0)</f>
        <v>0</v>
      </c>
    </row>
    <row r="36" spans="1:8" x14ac:dyDescent="0.25">
      <c r="A36" s="10">
        <f>+A35+PROGRAMME!$C$6</f>
        <v>47119</v>
      </c>
      <c r="B36" s="10" t="b">
        <f>AND(PROGRAMME!$C$7&gt;0,PROGRAMME!$C$7&gt;-$A$4+A36)</f>
        <v>0</v>
      </c>
      <c r="C36" s="2">
        <f>IF('ΒΟΗΘΗΤΙΚΕΣ ΕΡΓΑΣΙΕΣ'!$B$12+'ΒΟΗΘΗΤΙΚΕΣ ΕΡΓΑΣΙΕΣ'!$D$11*'ΒΟΗΘΗΤΙΚΕΣ ΕΡΓΑΣΙΕΣ'!$B$13*'ΒΟΗΘΗΤΙΚΕΣ ΕΡΓΑΣΙΕΣ'!$D$12&gt;=A36,G35*'ΒΟΗΘΗΤΙΚΕΣ ΕΡΓΑΣΙΕΣ'!$D$10/'ΒΟΗΘΗΤΙΚΕΣ ΕΡΓΑΣΙΕΣ'!$B$13,0)</f>
        <v>4719.119663211939</v>
      </c>
      <c r="D36" s="2">
        <f>IF(B36,0,IF(PROGRAMME!$B$5+PROGRAMME!$B$4*PROGRAMME!$B$6*PROGRAMME!$C$6&gt;=A36,$D$4+H36,0))</f>
        <v>17904.559706140288</v>
      </c>
      <c r="E36" s="2">
        <f t="shared" si="0"/>
        <v>22623.679369352227</v>
      </c>
      <c r="F36" s="2">
        <f>IF('ΒΟΗΘΗΤΙΚΕΣ ΕΡΓΑΣΙΕΣ'!$B$12+'ΒΟΗΘΗΤΙΚΕΣ ΕΡΓΑΣΙΕΣ'!$D$11*'ΒΟΗΘΗΤΙΚΕΣ ΕΡΓΑΣΙΕΣ'!$B$13*'ΒΟΗΘΗΤΙΚΕΣ ΕΡΓΑΣΙΕΣ'!$D$12&gt;=A36,D36+F35,0)</f>
        <v>447613.99265350733</v>
      </c>
      <c r="G36" s="2">
        <f t="shared" si="1"/>
        <v>611311.39538878505</v>
      </c>
      <c r="H36" s="2">
        <f>IF(A36-$A$4='ΒΟΗΘΗΤΙΚΕΣ ΕΡΓΑΣΙΕΣ'!$G$6,PROGRAMME!$C$9,0)</f>
        <v>0</v>
      </c>
    </row>
    <row r="37" spans="1:8" x14ac:dyDescent="0.25">
      <c r="A37" s="10">
        <f>+A36+PROGRAMME!$C$6</f>
        <v>47210.3125</v>
      </c>
      <c r="B37" s="10" t="b">
        <f>AND(PROGRAMME!$C$7&gt;0,PROGRAMME!$C$7&gt;-$A$4+A37)</f>
        <v>0</v>
      </c>
      <c r="C37" s="2">
        <f>IF('ΒΟΗΘΗΤΙΚΕΣ ΕΡΓΑΣΙΕΣ'!$B$12+'ΒΟΗΘΗΤΙΚΕΣ ΕΡΓΑΣΙΕΣ'!$D$11*'ΒΟΗΘΗΤΙΚΕΣ ΕΡΓΑΣΙΕΣ'!$B$13*'ΒΟΗΘΗΤΙΚΕΣ ΕΡΓΑΣΙΕΣ'!$D$12&gt;=A37,G36*'ΒΟΗΘΗΤΙΚΕΣ ΕΡΓΑΣΙΕΣ'!$D$10/'ΒΟΗΘΗΤΙΚΕΣ ΕΡΓΑΣΙΕΣ'!$B$13,0)</f>
        <v>4584.8354654158875</v>
      </c>
      <c r="D37" s="2">
        <f>IF(B37,0,IF(PROGRAMME!$B$5+PROGRAMME!$B$4*PROGRAMME!$B$6*PROGRAMME!$C$6&gt;=A37,$D$4+H37,0))</f>
        <v>17904.559706140288</v>
      </c>
      <c r="E37" s="2">
        <f t="shared" si="0"/>
        <v>22489.395171556174</v>
      </c>
      <c r="F37" s="2">
        <f>IF('ΒΟΗΘΗΤΙΚΕΣ ΕΡΓΑΣΙΕΣ'!$B$12+'ΒΟΗΘΗΤΙΚΕΣ ΕΡΓΑΣΙΕΣ'!$D$11*'ΒΟΗΘΗΤΙΚΕΣ ΕΡΓΑΣΙΕΣ'!$B$13*'ΒΟΗΘΗΤΙΚΕΣ ΕΡΓΑΣΙΕΣ'!$D$12&gt;=A37,D37+F36,0)</f>
        <v>465518.55235964764</v>
      </c>
      <c r="G37" s="2">
        <f t="shared" si="1"/>
        <v>593406.83568264474</v>
      </c>
      <c r="H37" s="2">
        <f>IF(A37-$A$4='ΒΟΗΘΗΤΙΚΕΣ ΕΡΓΑΣΙΕΣ'!$G$6,PROGRAMME!$C$9,0)</f>
        <v>0</v>
      </c>
    </row>
    <row r="38" spans="1:8" x14ac:dyDescent="0.25">
      <c r="A38" s="10">
        <f>+A37+PROGRAMME!$C$6</f>
        <v>47301.625</v>
      </c>
      <c r="B38" s="10" t="b">
        <f>AND(PROGRAMME!$C$7&gt;0,PROGRAMME!$C$7&gt;-$A$4+A38)</f>
        <v>0</v>
      </c>
      <c r="C38" s="2">
        <f>IF('ΒΟΗΘΗΤΙΚΕΣ ΕΡΓΑΣΙΕΣ'!$B$12+'ΒΟΗΘΗΤΙΚΕΣ ΕΡΓΑΣΙΕΣ'!$D$11*'ΒΟΗΘΗΤΙΚΕΣ ΕΡΓΑΣΙΕΣ'!$B$13*'ΒΟΗΘΗΤΙΚΕΣ ΕΡΓΑΣΙΕΣ'!$D$12&gt;=A38,G37*'ΒΟΗΘΗΤΙΚΕΣ ΕΡΓΑΣΙΕΣ'!$D$10/'ΒΟΗΘΗΤΙΚΕΣ ΕΡΓΑΣΙΕΣ'!$B$13,0)</f>
        <v>4450.551267619835</v>
      </c>
      <c r="D38" s="2">
        <f>IF(B38,0,IF(PROGRAMME!$B$5+PROGRAMME!$B$4*PROGRAMME!$B$6*PROGRAMME!$C$6&gt;=A38,$D$4+H38,0))</f>
        <v>17904.559706140288</v>
      </c>
      <c r="E38" s="2">
        <f t="shared" si="0"/>
        <v>22355.110973760122</v>
      </c>
      <c r="F38" s="2">
        <f>IF('ΒΟΗΘΗΤΙΚΕΣ ΕΡΓΑΣΙΕΣ'!$B$12+'ΒΟΗΘΗΤΙΚΕΣ ΕΡΓΑΣΙΕΣ'!$D$11*'ΒΟΗΘΗΤΙΚΕΣ ΕΡΓΑΣΙΕΣ'!$B$13*'ΒΟΗΘΗΤΙΚΕΣ ΕΡΓΑΣΙΕΣ'!$D$12&gt;=A38,D38+F37,0)</f>
        <v>483423.11206578795</v>
      </c>
      <c r="G38" s="2">
        <f t="shared" si="1"/>
        <v>575502.27597650443</v>
      </c>
      <c r="H38" s="2">
        <f>IF(A38-$A$4='ΒΟΗΘΗΤΙΚΕΣ ΕΡΓΑΣΙΕΣ'!$G$6,PROGRAMME!$C$9,0)</f>
        <v>0</v>
      </c>
    </row>
    <row r="39" spans="1:8" x14ac:dyDescent="0.25">
      <c r="A39" s="10">
        <f>+A38+PROGRAMME!$C$6</f>
        <v>47392.9375</v>
      </c>
      <c r="B39" s="10" t="b">
        <f>AND(PROGRAMME!$C$7&gt;0,PROGRAMME!$C$7&gt;-$A$4+A39)</f>
        <v>0</v>
      </c>
      <c r="C39" s="2">
        <f>IF('ΒΟΗΘΗΤΙΚΕΣ ΕΡΓΑΣΙΕΣ'!$B$12+'ΒΟΗΘΗΤΙΚΕΣ ΕΡΓΑΣΙΕΣ'!$D$11*'ΒΟΗΘΗΤΙΚΕΣ ΕΡΓΑΣΙΕΣ'!$B$13*'ΒΟΗΘΗΤΙΚΕΣ ΕΡΓΑΣΙΕΣ'!$D$12&gt;=A39,G38*'ΒΟΗΘΗΤΙΚΕΣ ΕΡΓΑΣΙΕΣ'!$D$10/'ΒΟΗΘΗΤΙΚΕΣ ΕΡΓΑΣΙΕΣ'!$B$13,0)</f>
        <v>4316.2670698237835</v>
      </c>
      <c r="D39" s="2">
        <f>IF(B39,0,IF(PROGRAMME!$B$5+PROGRAMME!$B$4*PROGRAMME!$B$6*PROGRAMME!$C$6&gt;=A39,$D$4+H39,0))</f>
        <v>17904.559706140288</v>
      </c>
      <c r="E39" s="2">
        <f t="shared" si="0"/>
        <v>22220.826775964073</v>
      </c>
      <c r="F39" s="2">
        <f>IF('ΒΟΗΘΗΤΙΚΕΣ ΕΡΓΑΣΙΕΣ'!$B$12+'ΒΟΗΘΗΤΙΚΕΣ ΕΡΓΑΣΙΕΣ'!$D$11*'ΒΟΗΘΗΤΙΚΕΣ ΕΡΓΑΣΙΕΣ'!$B$13*'ΒΟΗΘΗΤΙΚΕΣ ΕΡΓΑΣΙΕΣ'!$D$12&gt;=A39,D39+F38,0)</f>
        <v>501327.67177192826</v>
      </c>
      <c r="G39" s="2">
        <f t="shared" si="1"/>
        <v>557597.71627036412</v>
      </c>
      <c r="H39" s="2">
        <f>IF(A39-$A$4='ΒΟΗΘΗΤΙΚΕΣ ΕΡΓΑΣΙΕΣ'!$G$6,PROGRAMME!$C$9,0)</f>
        <v>0</v>
      </c>
    </row>
    <row r="40" spans="1:8" x14ac:dyDescent="0.25">
      <c r="A40" s="10">
        <f>+A39+PROGRAMME!$C$6</f>
        <v>47484.25</v>
      </c>
      <c r="B40" s="10" t="b">
        <f>AND(PROGRAMME!$C$7&gt;0,PROGRAMME!$C$7&gt;-$A$4+A40)</f>
        <v>0</v>
      </c>
      <c r="C40" s="2">
        <f>IF('ΒΟΗΘΗΤΙΚΕΣ ΕΡΓΑΣΙΕΣ'!$B$12+'ΒΟΗΘΗΤΙΚΕΣ ΕΡΓΑΣΙΕΣ'!$D$11*'ΒΟΗΘΗΤΙΚΕΣ ΕΡΓΑΣΙΕΣ'!$B$13*'ΒΟΗΘΗΤΙΚΕΣ ΕΡΓΑΣΙΕΣ'!$D$12&gt;=A40,G39*'ΒΟΗΘΗΤΙΚΕΣ ΕΡΓΑΣΙΕΣ'!$D$10/'ΒΟΗΘΗΤΙΚΕΣ ΕΡΓΑΣΙΕΣ'!$B$13,0)</f>
        <v>4181.982872027731</v>
      </c>
      <c r="D40" s="2">
        <f>IF(B40,0,IF(PROGRAMME!$B$5+PROGRAMME!$B$4*PROGRAMME!$B$6*PROGRAMME!$C$6&gt;=A40,$D$4+H40,0))</f>
        <v>17904.559706140288</v>
      </c>
      <c r="E40" s="2">
        <f t="shared" si="0"/>
        <v>22086.542578168017</v>
      </c>
      <c r="F40" s="2">
        <f>IF('ΒΟΗΘΗΤΙΚΕΣ ΕΡΓΑΣΙΕΣ'!$B$12+'ΒΟΗΘΗΤΙΚΕΣ ΕΡΓΑΣΙΕΣ'!$D$11*'ΒΟΗΘΗΤΙΚΕΣ ΕΡΓΑΣΙΕΣ'!$B$13*'ΒΟΗΘΗΤΙΚΕΣ ΕΡΓΑΣΙΕΣ'!$D$12&gt;=A40,D40+F39,0)</f>
        <v>519232.23147806857</v>
      </c>
      <c r="G40" s="2">
        <f t="shared" si="1"/>
        <v>539693.15656422393</v>
      </c>
      <c r="H40" s="2">
        <f>IF(A40-$A$4='ΒΟΗΘΗΤΙΚΕΣ ΕΡΓΑΣΙΕΣ'!$G$6,PROGRAMME!$C$9,0)</f>
        <v>0</v>
      </c>
    </row>
    <row r="41" spans="1:8" x14ac:dyDescent="0.25">
      <c r="A41" s="10">
        <f>+A40+PROGRAMME!$C$6</f>
        <v>47575.5625</v>
      </c>
      <c r="B41" s="10" t="b">
        <f>AND(PROGRAMME!$C$7&gt;0,PROGRAMME!$C$7&gt;-$A$4+A41)</f>
        <v>0</v>
      </c>
      <c r="C41" s="2">
        <f>IF('ΒΟΗΘΗΤΙΚΕΣ ΕΡΓΑΣΙΕΣ'!$B$12+'ΒΟΗΘΗΤΙΚΕΣ ΕΡΓΑΣΙΕΣ'!$D$11*'ΒΟΗΘΗΤΙΚΕΣ ΕΡΓΑΣΙΕΣ'!$B$13*'ΒΟΗΘΗΤΙΚΕΣ ΕΡΓΑΣΙΕΣ'!$D$12&gt;=A41,G40*'ΒΟΗΘΗΤΙΚΕΣ ΕΡΓΑΣΙΕΣ'!$D$10/'ΒΟΗΘΗΤΙΚΕΣ ΕΡΓΑΣΙΕΣ'!$B$13,0)</f>
        <v>4047.6986742316794</v>
      </c>
      <c r="D41" s="2">
        <f>IF(B41,0,IF(PROGRAMME!$B$5+PROGRAMME!$B$4*PROGRAMME!$B$6*PROGRAMME!$C$6&gt;=A41,$D$4+H41,0))</f>
        <v>17904.559706140288</v>
      </c>
      <c r="E41" s="2">
        <f t="shared" si="0"/>
        <v>21952.258380371968</v>
      </c>
      <c r="F41" s="2">
        <f>IF('ΒΟΗΘΗΤΙΚΕΣ ΕΡΓΑΣΙΕΣ'!$B$12+'ΒΟΗΘΗΤΙΚΕΣ ΕΡΓΑΣΙΕΣ'!$D$11*'ΒΟΗΘΗΤΙΚΕΣ ΕΡΓΑΣΙΕΣ'!$B$13*'ΒΟΗΘΗΤΙΚΕΣ ΕΡΓΑΣΙΕΣ'!$D$12&gt;=A41,D41+F40,0)</f>
        <v>537136.79118420882</v>
      </c>
      <c r="G41" s="2">
        <f t="shared" si="1"/>
        <v>521788.59685808362</v>
      </c>
      <c r="H41" s="2">
        <f>IF(A41-$A$4='ΒΟΗΘΗΤΙΚΕΣ ΕΡΓΑΣΙΕΣ'!$G$6,PROGRAMME!$C$9,0)</f>
        <v>0</v>
      </c>
    </row>
    <row r="42" spans="1:8" x14ac:dyDescent="0.25">
      <c r="A42" s="10">
        <f>+A41+PROGRAMME!$C$6</f>
        <v>47666.875</v>
      </c>
      <c r="B42" s="10" t="b">
        <f>AND(PROGRAMME!$C$7&gt;0,PROGRAMME!$C$7&gt;-$A$4+A42)</f>
        <v>0</v>
      </c>
      <c r="C42" s="2">
        <f>IF('ΒΟΗΘΗΤΙΚΕΣ ΕΡΓΑΣΙΕΣ'!$B$12+'ΒΟΗΘΗΤΙΚΕΣ ΕΡΓΑΣΙΕΣ'!$D$11*'ΒΟΗΘΗΤΙΚΕΣ ΕΡΓΑΣΙΕΣ'!$B$13*'ΒΟΗΘΗΤΙΚΕΣ ΕΡΓΑΣΙΕΣ'!$D$12&gt;=A42,G41*'ΒΟΗΘΗΤΙΚΕΣ ΕΡΓΑΣΙΕΣ'!$D$10/'ΒΟΗΘΗΤΙΚΕΣ ΕΡΓΑΣΙΕΣ'!$B$13,0)</f>
        <v>3913.414476435627</v>
      </c>
      <c r="D42" s="2">
        <f>IF(B42,0,IF(PROGRAMME!$B$5+PROGRAMME!$B$4*PROGRAMME!$B$6*PROGRAMME!$C$6&gt;=A42,$D$4+H42,0))</f>
        <v>17904.559706140288</v>
      </c>
      <c r="E42" s="2">
        <f t="shared" si="0"/>
        <v>21817.974182575916</v>
      </c>
      <c r="F42" s="2">
        <f>IF('ΒΟΗΘΗΤΙΚΕΣ ΕΡΓΑΣΙΕΣ'!$B$12+'ΒΟΗΘΗΤΙΚΕΣ ΕΡΓΑΣΙΕΣ'!$D$11*'ΒΟΗΘΗΤΙΚΕΣ ΕΡΓΑΣΙΕΣ'!$B$13*'ΒΟΗΘΗΤΙΚΕΣ ΕΡΓΑΣΙΕΣ'!$D$12&gt;=A42,D42+F41,0)</f>
        <v>555041.35089034913</v>
      </c>
      <c r="G42" s="2">
        <f t="shared" si="1"/>
        <v>503884.03715194331</v>
      </c>
      <c r="H42" s="2">
        <f>IF(A42-$A$4='ΒΟΗΘΗΤΙΚΕΣ ΕΡΓΑΣΙΕΣ'!$G$6,PROGRAMME!$C$9,0)</f>
        <v>0</v>
      </c>
    </row>
    <row r="43" spans="1:8" x14ac:dyDescent="0.25">
      <c r="A43" s="10">
        <f>+A42+PROGRAMME!$C$6</f>
        <v>47758.1875</v>
      </c>
      <c r="B43" s="10" t="b">
        <f>AND(PROGRAMME!$C$7&gt;0,PROGRAMME!$C$7&gt;-$A$4+A43)</f>
        <v>0</v>
      </c>
      <c r="C43" s="2">
        <f>IF('ΒΟΗΘΗΤΙΚΕΣ ΕΡΓΑΣΙΕΣ'!$B$12+'ΒΟΗΘΗΤΙΚΕΣ ΕΡΓΑΣΙΕΣ'!$D$11*'ΒΟΗΘΗΤΙΚΕΣ ΕΡΓΑΣΙΕΣ'!$B$13*'ΒΟΗΘΗΤΙΚΕΣ ΕΡΓΑΣΙΕΣ'!$D$12&gt;=A43,G42*'ΒΟΗΘΗΤΙΚΕΣ ΕΡΓΑΣΙΕΣ'!$D$10/'ΒΟΗΘΗΤΙΚΕΣ ΕΡΓΑΣΙΕΣ'!$B$13,0)</f>
        <v>3779.1302786395745</v>
      </c>
      <c r="D43" s="2">
        <f>IF(B43,0,IF(PROGRAMME!$B$5+PROGRAMME!$B$4*PROGRAMME!$B$6*PROGRAMME!$C$6&gt;=A43,$D$4+H43,0))</f>
        <v>17904.559706140288</v>
      </c>
      <c r="E43" s="2">
        <f t="shared" si="0"/>
        <v>21683.689984779863</v>
      </c>
      <c r="F43" s="2">
        <f>IF('ΒΟΗΘΗΤΙΚΕΣ ΕΡΓΑΣΙΕΣ'!$B$12+'ΒΟΗΘΗΤΙΚΕΣ ΕΡΓΑΣΙΕΣ'!$D$11*'ΒΟΗΘΗΤΙΚΕΣ ΕΡΓΑΣΙΕΣ'!$B$13*'ΒΟΗΘΗΤΙΚΕΣ ΕΡΓΑΣΙΕΣ'!$D$12&gt;=A43,D43+F42,0)</f>
        <v>572945.91059648944</v>
      </c>
      <c r="G43" s="2">
        <f t="shared" si="1"/>
        <v>485979.477445803</v>
      </c>
      <c r="H43" s="2">
        <f>IF(A43-$A$4='ΒΟΗΘΗΤΙΚΕΣ ΕΡΓΑΣΙΕΣ'!$G$6,PROGRAMME!$C$9,0)</f>
        <v>0</v>
      </c>
    </row>
    <row r="44" spans="1:8" x14ac:dyDescent="0.25">
      <c r="A44" s="10">
        <f>+A43+PROGRAMME!$C$6</f>
        <v>47849.5</v>
      </c>
      <c r="B44" s="10" t="b">
        <f>AND(PROGRAMME!$C$7&gt;0,PROGRAMME!$C$7&gt;-$A$4+A44)</f>
        <v>0</v>
      </c>
      <c r="C44" s="2">
        <f>IF('ΒΟΗΘΗΤΙΚΕΣ ΕΡΓΑΣΙΕΣ'!$B$12+'ΒΟΗΘΗΤΙΚΕΣ ΕΡΓΑΣΙΕΣ'!$D$11*'ΒΟΗΘΗΤΙΚΕΣ ΕΡΓΑΣΙΕΣ'!$B$13*'ΒΟΗΘΗΤΙΚΕΣ ΕΡΓΑΣΙΕΣ'!$D$12&gt;=A44,G43*'ΒΟΗΘΗΤΙΚΕΣ ΕΡΓΑΣΙΕΣ'!$D$10/'ΒΟΗΘΗΤΙΚΕΣ ΕΡΓΑΣΙΕΣ'!$B$13,0)</f>
        <v>3644.8460808435225</v>
      </c>
      <c r="D44" s="2">
        <f>IF(B44,0,IF(PROGRAMME!$B$5+PROGRAMME!$B$4*PROGRAMME!$B$6*PROGRAMME!$C$6&gt;=A44,$D$4+H44,0))</f>
        <v>517904.55970614031</v>
      </c>
      <c r="E44" s="2">
        <f t="shared" si="0"/>
        <v>521549.40578698384</v>
      </c>
      <c r="F44" s="2">
        <f>IF('ΒΟΗΘΗΤΙΚΕΣ ΕΡΓΑΣΙΕΣ'!$B$12+'ΒΟΗΘΗΤΙΚΕΣ ΕΡΓΑΣΙΕΣ'!$D$11*'ΒΟΗΘΗΤΙΚΕΣ ΕΡΓΑΣΙΕΣ'!$B$13*'ΒΟΗΘΗΤΙΚΕΣ ΕΡΓΑΣΙΕΣ'!$D$12&gt;=A44,D44+F43,0)</f>
        <v>1090850.4703026298</v>
      </c>
      <c r="G44" s="2">
        <f t="shared" si="1"/>
        <v>-31925.082260337309</v>
      </c>
      <c r="H44" s="2">
        <f>IF(A44-$A$4='ΒΟΗΘΗΤΙΚΕΣ ΕΡΓΑΣΙΕΣ'!$G$6,PROGRAMME!$C$9,0)</f>
        <v>500000</v>
      </c>
    </row>
    <row r="45" spans="1:8" x14ac:dyDescent="0.25">
      <c r="A45" s="10">
        <f>+A44+PROGRAMME!$C$6</f>
        <v>47940.8125</v>
      </c>
      <c r="B45" s="10" t="b">
        <f>AND(PROGRAMME!$C$7&gt;0,PROGRAMME!$C$7&gt;-$A$4+A45)</f>
        <v>0</v>
      </c>
      <c r="C45" s="2">
        <f>IF('ΒΟΗΘΗΤΙΚΕΣ ΕΡΓΑΣΙΕΣ'!$B$12+'ΒΟΗΘΗΤΙΚΕΣ ΕΡΓΑΣΙΕΣ'!$D$11*'ΒΟΗΘΗΤΙΚΕΣ ΕΡΓΑΣΙΕΣ'!$B$13*'ΒΟΗΘΗΤΙΚΕΣ ΕΡΓΑΣΙΕΣ'!$D$12&gt;=A45,G44*'ΒΟΗΘΗΤΙΚΕΣ ΕΡΓΑΣΙΕΣ'!$D$10/'ΒΟΗΘΗΤΙΚΕΣ ΕΡΓΑΣΙΕΣ'!$B$13,0)</f>
        <v>0</v>
      </c>
      <c r="D45" s="2">
        <f>IF(B45,0,IF(PROGRAMME!$B$5+PROGRAMME!$B$4*PROGRAMME!$B$6*PROGRAMME!$C$6&gt;=A45,$D$4+H45,0))</f>
        <v>0</v>
      </c>
      <c r="E45" s="2">
        <f t="shared" si="0"/>
        <v>0</v>
      </c>
      <c r="F45" s="2">
        <f>IF('ΒΟΗΘΗΤΙΚΕΣ ΕΡΓΑΣΙΕΣ'!$B$12+'ΒΟΗΘΗΤΙΚΕΣ ΕΡΓΑΣΙΕΣ'!$D$11*'ΒΟΗΘΗΤΙΚΕΣ ΕΡΓΑΣΙΕΣ'!$B$13*'ΒΟΗΘΗΤΙΚΕΣ ΕΡΓΑΣΙΕΣ'!$D$12&gt;=A45,D45+F44,0)</f>
        <v>0</v>
      </c>
      <c r="G45" s="2">
        <f t="shared" si="1"/>
        <v>0</v>
      </c>
      <c r="H45" s="2">
        <f>IF(A45-$A$4='ΒΟΗΘΗΤΙΚΕΣ ΕΡΓΑΣΙΕΣ'!$G$6,PROGRAMME!$C$9,0)</f>
        <v>0</v>
      </c>
    </row>
    <row r="46" spans="1:8" x14ac:dyDescent="0.25">
      <c r="A46" s="10">
        <f>+A45+PROGRAMME!$C$6</f>
        <v>48032.125</v>
      </c>
      <c r="B46" s="10" t="b">
        <f>AND(PROGRAMME!$C$7&gt;0,PROGRAMME!$C$7&gt;-$A$4+A46)</f>
        <v>0</v>
      </c>
      <c r="C46" s="2">
        <f>IF('ΒΟΗΘΗΤΙΚΕΣ ΕΡΓΑΣΙΕΣ'!$B$12+'ΒΟΗΘΗΤΙΚΕΣ ΕΡΓΑΣΙΕΣ'!$D$11*'ΒΟΗΘΗΤΙΚΕΣ ΕΡΓΑΣΙΕΣ'!$B$13*'ΒΟΗΘΗΤΙΚΕΣ ΕΡΓΑΣΙΕΣ'!$D$12&gt;=A46,G45*'ΒΟΗΘΗΤΙΚΕΣ ΕΡΓΑΣΙΕΣ'!$D$10/'ΒΟΗΘΗΤΙΚΕΣ ΕΡΓΑΣΙΕΣ'!$B$13,0)</f>
        <v>0</v>
      </c>
      <c r="D46" s="2">
        <f>IF(B46,0,IF(PROGRAMME!$B$5+PROGRAMME!$B$4*PROGRAMME!$B$6*PROGRAMME!$C$6&gt;=A46,$D$4+H46,0))</f>
        <v>0</v>
      </c>
      <c r="E46" s="2">
        <f t="shared" si="0"/>
        <v>0</v>
      </c>
      <c r="F46" s="2">
        <f>IF('ΒΟΗΘΗΤΙΚΕΣ ΕΡΓΑΣΙΕΣ'!$B$12+'ΒΟΗΘΗΤΙΚΕΣ ΕΡΓΑΣΙΕΣ'!$D$11*'ΒΟΗΘΗΤΙΚΕΣ ΕΡΓΑΣΙΕΣ'!$B$13*'ΒΟΗΘΗΤΙΚΕΣ ΕΡΓΑΣΙΕΣ'!$D$12&gt;=A46,D46+F45,0)</f>
        <v>0</v>
      </c>
      <c r="G46" s="2">
        <f t="shared" si="1"/>
        <v>0</v>
      </c>
      <c r="H46" s="2">
        <f>IF(A46-$A$4='ΒΟΗΘΗΤΙΚΕΣ ΕΡΓΑΣΙΕΣ'!$G$6,PROGRAMME!$C$9,0)</f>
        <v>0</v>
      </c>
    </row>
    <row r="47" spans="1:8" x14ac:dyDescent="0.25">
      <c r="A47" s="10">
        <f>+A46+PROGRAMME!$C$6</f>
        <v>48123.4375</v>
      </c>
      <c r="B47" s="10" t="b">
        <f>AND(PROGRAMME!$C$7&gt;0,PROGRAMME!$C$7&gt;-$A$4+A47)</f>
        <v>0</v>
      </c>
      <c r="C47" s="2">
        <f>IF('ΒΟΗΘΗΤΙΚΕΣ ΕΡΓΑΣΙΕΣ'!$B$12+'ΒΟΗΘΗΤΙΚΕΣ ΕΡΓΑΣΙΕΣ'!$D$11*'ΒΟΗΘΗΤΙΚΕΣ ΕΡΓΑΣΙΕΣ'!$B$13*'ΒΟΗΘΗΤΙΚΕΣ ΕΡΓΑΣΙΕΣ'!$D$12&gt;=A47,G46*'ΒΟΗΘΗΤΙΚΕΣ ΕΡΓΑΣΙΕΣ'!$D$10/'ΒΟΗΘΗΤΙΚΕΣ ΕΡΓΑΣΙΕΣ'!$B$13,0)</f>
        <v>0</v>
      </c>
      <c r="D47" s="2">
        <f>IF(B47,0,IF(PROGRAMME!$B$5+PROGRAMME!$B$4*PROGRAMME!$B$6*PROGRAMME!$C$6&gt;=A47,$D$4+H47,0))</f>
        <v>0</v>
      </c>
      <c r="E47" s="2">
        <f t="shared" si="0"/>
        <v>0</v>
      </c>
      <c r="F47" s="2">
        <f>IF('ΒΟΗΘΗΤΙΚΕΣ ΕΡΓΑΣΙΕΣ'!$B$12+'ΒΟΗΘΗΤΙΚΕΣ ΕΡΓΑΣΙΕΣ'!$D$11*'ΒΟΗΘΗΤΙΚΕΣ ΕΡΓΑΣΙΕΣ'!$B$13*'ΒΟΗΘΗΤΙΚΕΣ ΕΡΓΑΣΙΕΣ'!$D$12&gt;=A47,D47+F46,0)</f>
        <v>0</v>
      </c>
      <c r="G47" s="2">
        <f t="shared" si="1"/>
        <v>0</v>
      </c>
      <c r="H47" s="2">
        <f>IF(A47-$A$4='ΒΟΗΘΗΤΙΚΕΣ ΕΡΓΑΣΙΕΣ'!$G$6,PROGRAMME!$C$9,0)</f>
        <v>0</v>
      </c>
    </row>
    <row r="48" spans="1:8" x14ac:dyDescent="0.25">
      <c r="A48" s="10">
        <f>+A47+PROGRAMME!$C$6</f>
        <v>48214.75</v>
      </c>
      <c r="B48" s="10" t="b">
        <f>AND(PROGRAMME!$C$7&gt;0,PROGRAMME!$C$7&gt;-$A$4+A48)</f>
        <v>0</v>
      </c>
      <c r="C48" s="2">
        <f>IF('ΒΟΗΘΗΤΙΚΕΣ ΕΡΓΑΣΙΕΣ'!$B$12+'ΒΟΗΘΗΤΙΚΕΣ ΕΡΓΑΣΙΕΣ'!$D$11*'ΒΟΗΘΗΤΙΚΕΣ ΕΡΓΑΣΙΕΣ'!$B$13*'ΒΟΗΘΗΤΙΚΕΣ ΕΡΓΑΣΙΕΣ'!$D$12&gt;=A48,G47*'ΒΟΗΘΗΤΙΚΕΣ ΕΡΓΑΣΙΕΣ'!$D$10/'ΒΟΗΘΗΤΙΚΕΣ ΕΡΓΑΣΙΕΣ'!$B$13,0)</f>
        <v>0</v>
      </c>
      <c r="D48" s="2">
        <f>IF(B48,0,IF(PROGRAMME!$B$5+PROGRAMME!$B$4*PROGRAMME!$B$6*PROGRAMME!$C$6&gt;=A48,$D$4+H48,0))</f>
        <v>0</v>
      </c>
      <c r="E48" s="2">
        <f t="shared" si="0"/>
        <v>0</v>
      </c>
      <c r="F48" s="2">
        <f>IF('ΒΟΗΘΗΤΙΚΕΣ ΕΡΓΑΣΙΕΣ'!$B$12+'ΒΟΗΘΗΤΙΚΕΣ ΕΡΓΑΣΙΕΣ'!$D$11*'ΒΟΗΘΗΤΙΚΕΣ ΕΡΓΑΣΙΕΣ'!$B$13*'ΒΟΗΘΗΤΙΚΕΣ ΕΡΓΑΣΙΕΣ'!$D$12&gt;=A48,D48+F47,0)</f>
        <v>0</v>
      </c>
      <c r="G48" s="2">
        <f t="shared" si="1"/>
        <v>0</v>
      </c>
      <c r="H48" s="2">
        <f>IF(A48-$A$4='ΒΟΗΘΗΤΙΚΕΣ ΕΡΓΑΣΙΕΣ'!$G$6,PROGRAMME!$C$9,0)</f>
        <v>0</v>
      </c>
    </row>
    <row r="49" spans="1:8" x14ac:dyDescent="0.25">
      <c r="A49" s="10">
        <f>+A48+PROGRAMME!$C$6</f>
        <v>48306.0625</v>
      </c>
      <c r="B49" s="10" t="b">
        <f>AND(PROGRAMME!$C$7&gt;0,PROGRAMME!$C$7&gt;-$A$4+A49)</f>
        <v>0</v>
      </c>
      <c r="C49" s="2">
        <f>IF('ΒΟΗΘΗΤΙΚΕΣ ΕΡΓΑΣΙΕΣ'!$B$12+'ΒΟΗΘΗΤΙΚΕΣ ΕΡΓΑΣΙΕΣ'!$D$11*'ΒΟΗΘΗΤΙΚΕΣ ΕΡΓΑΣΙΕΣ'!$B$13*'ΒΟΗΘΗΤΙΚΕΣ ΕΡΓΑΣΙΕΣ'!$D$12&gt;=A49,G48*'ΒΟΗΘΗΤΙΚΕΣ ΕΡΓΑΣΙΕΣ'!$D$10/'ΒΟΗΘΗΤΙΚΕΣ ΕΡΓΑΣΙΕΣ'!$B$13,0)</f>
        <v>0</v>
      </c>
      <c r="D49" s="2">
        <f>IF(B49,0,IF(PROGRAMME!$B$5+PROGRAMME!$B$4*PROGRAMME!$B$6*PROGRAMME!$C$6&gt;=A49,$D$4+H49,0))</f>
        <v>0</v>
      </c>
      <c r="E49" s="2">
        <f t="shared" si="0"/>
        <v>0</v>
      </c>
      <c r="F49" s="2">
        <f>IF('ΒΟΗΘΗΤΙΚΕΣ ΕΡΓΑΣΙΕΣ'!$B$12+'ΒΟΗΘΗΤΙΚΕΣ ΕΡΓΑΣΙΕΣ'!$D$11*'ΒΟΗΘΗΤΙΚΕΣ ΕΡΓΑΣΙΕΣ'!$B$13*'ΒΟΗΘΗΤΙΚΕΣ ΕΡΓΑΣΙΕΣ'!$D$12&gt;=A49,D49+F48,0)</f>
        <v>0</v>
      </c>
      <c r="G49" s="2">
        <f t="shared" si="1"/>
        <v>0</v>
      </c>
      <c r="H49" s="2">
        <f>IF(A49-$A$4='ΒΟΗΘΗΤΙΚΕΣ ΕΡΓΑΣΙΕΣ'!$G$6,PROGRAMME!$C$9,0)</f>
        <v>0</v>
      </c>
    </row>
    <row r="50" spans="1:8" x14ac:dyDescent="0.25">
      <c r="A50" s="10">
        <f>+A49+PROGRAMME!$C$6</f>
        <v>48397.375</v>
      </c>
      <c r="B50" s="10" t="b">
        <f>AND(PROGRAMME!$C$7&gt;0,PROGRAMME!$C$7&gt;-$A$4+A50)</f>
        <v>0</v>
      </c>
      <c r="C50" s="2">
        <f>IF('ΒΟΗΘΗΤΙΚΕΣ ΕΡΓΑΣΙΕΣ'!$B$12+'ΒΟΗΘΗΤΙΚΕΣ ΕΡΓΑΣΙΕΣ'!$D$11*'ΒΟΗΘΗΤΙΚΕΣ ΕΡΓΑΣΙΕΣ'!$B$13*'ΒΟΗΘΗΤΙΚΕΣ ΕΡΓΑΣΙΕΣ'!$D$12&gt;=A50,G49*'ΒΟΗΘΗΤΙΚΕΣ ΕΡΓΑΣΙΕΣ'!$D$10/'ΒΟΗΘΗΤΙΚΕΣ ΕΡΓΑΣΙΕΣ'!$B$13,0)</f>
        <v>0</v>
      </c>
      <c r="D50" s="2">
        <f>IF(B50,0,IF(PROGRAMME!$B$5+PROGRAMME!$B$4*PROGRAMME!$B$6*PROGRAMME!$C$6&gt;=A50,$D$4+H50,0))</f>
        <v>0</v>
      </c>
      <c r="E50" s="2">
        <f t="shared" si="0"/>
        <v>0</v>
      </c>
      <c r="F50" s="2">
        <f>IF('ΒΟΗΘΗΤΙΚΕΣ ΕΡΓΑΣΙΕΣ'!$B$12+'ΒΟΗΘΗΤΙΚΕΣ ΕΡΓΑΣΙΕΣ'!$D$11*'ΒΟΗΘΗΤΙΚΕΣ ΕΡΓΑΣΙΕΣ'!$B$13*'ΒΟΗΘΗΤΙΚΕΣ ΕΡΓΑΣΙΕΣ'!$D$12&gt;=A50,D50+F49,0)</f>
        <v>0</v>
      </c>
      <c r="G50" s="2">
        <f t="shared" si="1"/>
        <v>0</v>
      </c>
      <c r="H50" s="2">
        <f>IF(A50-$A$4='ΒΟΗΘΗΤΙΚΕΣ ΕΡΓΑΣΙΕΣ'!$G$6,PROGRAMME!$C$9,0)</f>
        <v>0</v>
      </c>
    </row>
    <row r="51" spans="1:8" x14ac:dyDescent="0.25">
      <c r="A51" s="10">
        <f>+A50+PROGRAMME!$C$6</f>
        <v>48488.6875</v>
      </c>
      <c r="B51" s="10" t="b">
        <f>AND(PROGRAMME!$C$7&gt;0,PROGRAMME!$C$7&gt;-$A$4+A51)</f>
        <v>0</v>
      </c>
      <c r="C51" s="2">
        <f>IF('ΒΟΗΘΗΤΙΚΕΣ ΕΡΓΑΣΙΕΣ'!$B$12+'ΒΟΗΘΗΤΙΚΕΣ ΕΡΓΑΣΙΕΣ'!$D$11*'ΒΟΗΘΗΤΙΚΕΣ ΕΡΓΑΣΙΕΣ'!$B$13*'ΒΟΗΘΗΤΙΚΕΣ ΕΡΓΑΣΙΕΣ'!$D$12&gt;=A51,G50*'ΒΟΗΘΗΤΙΚΕΣ ΕΡΓΑΣΙΕΣ'!$D$10/'ΒΟΗΘΗΤΙΚΕΣ ΕΡΓΑΣΙΕΣ'!$B$13,0)</f>
        <v>0</v>
      </c>
      <c r="D51" s="2">
        <f>IF(B51,0,IF(PROGRAMME!$B$5+PROGRAMME!$B$4*PROGRAMME!$B$6*PROGRAMME!$C$6&gt;=A51,$D$4+H51,0))</f>
        <v>0</v>
      </c>
      <c r="E51" s="2">
        <f t="shared" si="0"/>
        <v>0</v>
      </c>
      <c r="F51" s="2">
        <f>IF('ΒΟΗΘΗΤΙΚΕΣ ΕΡΓΑΣΙΕΣ'!$B$12+'ΒΟΗΘΗΤΙΚΕΣ ΕΡΓΑΣΙΕΣ'!$D$11*'ΒΟΗΘΗΤΙΚΕΣ ΕΡΓΑΣΙΕΣ'!$B$13*'ΒΟΗΘΗΤΙΚΕΣ ΕΡΓΑΣΙΕΣ'!$D$12&gt;=A51,D51+F50,0)</f>
        <v>0</v>
      </c>
      <c r="G51" s="2">
        <f t="shared" si="1"/>
        <v>0</v>
      </c>
      <c r="H51" s="2">
        <f>IF(A51-$A$4='ΒΟΗΘΗΤΙΚΕΣ ΕΡΓΑΣΙΕΣ'!$G$6,PROGRAMME!$C$9,0)</f>
        <v>0</v>
      </c>
    </row>
    <row r="52" spans="1:8" x14ac:dyDescent="0.25">
      <c r="A52" s="10">
        <f>+A51+PROGRAMME!$C$6</f>
        <v>48580</v>
      </c>
      <c r="B52" s="10" t="b">
        <f>AND(PROGRAMME!$C$7&gt;0,PROGRAMME!$C$7&gt;-$A$4+A52)</f>
        <v>0</v>
      </c>
      <c r="C52" s="2">
        <f>IF('ΒΟΗΘΗΤΙΚΕΣ ΕΡΓΑΣΙΕΣ'!$B$12+'ΒΟΗΘΗΤΙΚΕΣ ΕΡΓΑΣΙΕΣ'!$D$11*'ΒΟΗΘΗΤΙΚΕΣ ΕΡΓΑΣΙΕΣ'!$B$13*'ΒΟΗΘΗΤΙΚΕΣ ΕΡΓΑΣΙΕΣ'!$D$12&gt;=A52,G51*'ΒΟΗΘΗΤΙΚΕΣ ΕΡΓΑΣΙΕΣ'!$D$10/'ΒΟΗΘΗΤΙΚΕΣ ΕΡΓΑΣΙΕΣ'!$B$13,0)</f>
        <v>0</v>
      </c>
      <c r="D52" s="2">
        <f>IF(B52,0,IF(PROGRAMME!$B$5+PROGRAMME!$B$4*PROGRAMME!$B$6*PROGRAMME!$C$6&gt;=A52,$D$4+H52,0))</f>
        <v>0</v>
      </c>
      <c r="E52" s="2">
        <f t="shared" si="0"/>
        <v>0</v>
      </c>
      <c r="F52" s="2">
        <f>IF('ΒΟΗΘΗΤΙΚΕΣ ΕΡΓΑΣΙΕΣ'!$B$12+'ΒΟΗΘΗΤΙΚΕΣ ΕΡΓΑΣΙΕΣ'!$D$11*'ΒΟΗΘΗΤΙΚΕΣ ΕΡΓΑΣΙΕΣ'!$B$13*'ΒΟΗΘΗΤΙΚΕΣ ΕΡΓΑΣΙΕΣ'!$D$12&gt;=A52,D52+F51,0)</f>
        <v>0</v>
      </c>
      <c r="G52" s="2">
        <f t="shared" si="1"/>
        <v>0</v>
      </c>
      <c r="H52" s="2">
        <f>IF(A52-$A$4='ΒΟΗΘΗΤΙΚΕΣ ΕΡΓΑΣΙΕΣ'!$G$6,PROGRAMME!$C$9,0)</f>
        <v>0</v>
      </c>
    </row>
    <row r="53" spans="1:8" x14ac:dyDescent="0.25">
      <c r="A53" s="10">
        <f>+A52+PROGRAMME!$C$6</f>
        <v>48671.3125</v>
      </c>
      <c r="B53" s="10" t="b">
        <f>AND(PROGRAMME!$C$7&gt;0,PROGRAMME!$C$7&gt;-$A$4+A53)</f>
        <v>0</v>
      </c>
      <c r="C53" s="2">
        <f>IF('ΒΟΗΘΗΤΙΚΕΣ ΕΡΓΑΣΙΕΣ'!$B$12+'ΒΟΗΘΗΤΙΚΕΣ ΕΡΓΑΣΙΕΣ'!$D$11*'ΒΟΗΘΗΤΙΚΕΣ ΕΡΓΑΣΙΕΣ'!$B$13*'ΒΟΗΘΗΤΙΚΕΣ ΕΡΓΑΣΙΕΣ'!$D$12&gt;=A53,G52*'ΒΟΗΘΗΤΙΚΕΣ ΕΡΓΑΣΙΕΣ'!$D$10/'ΒΟΗΘΗΤΙΚΕΣ ΕΡΓΑΣΙΕΣ'!$B$13,0)</f>
        <v>0</v>
      </c>
      <c r="D53" s="2">
        <f>IF(B53,0,IF(PROGRAMME!$B$5+PROGRAMME!$B$4*PROGRAMME!$B$6*PROGRAMME!$C$6&gt;=A53,$D$4+H53,0))</f>
        <v>0</v>
      </c>
      <c r="E53" s="2">
        <f t="shared" si="0"/>
        <v>0</v>
      </c>
      <c r="F53" s="2">
        <f>IF('ΒΟΗΘΗΤΙΚΕΣ ΕΡΓΑΣΙΕΣ'!$B$12+'ΒΟΗΘΗΤΙΚΕΣ ΕΡΓΑΣΙΕΣ'!$D$11*'ΒΟΗΘΗΤΙΚΕΣ ΕΡΓΑΣΙΕΣ'!$B$13*'ΒΟΗΘΗΤΙΚΕΣ ΕΡΓΑΣΙΕΣ'!$D$12&gt;=A53,D53+F52,0)</f>
        <v>0</v>
      </c>
      <c r="G53" s="2">
        <f t="shared" si="1"/>
        <v>0</v>
      </c>
      <c r="H53" s="2">
        <f>IF(A53-$A$4='ΒΟΗΘΗΤΙΚΕΣ ΕΡΓΑΣΙΕΣ'!$G$6,PROGRAMME!$C$9,0)</f>
        <v>0</v>
      </c>
    </row>
    <row r="54" spans="1:8" x14ac:dyDescent="0.25">
      <c r="A54" s="10">
        <f>+A53+PROGRAMME!$C$6</f>
        <v>48762.625</v>
      </c>
      <c r="B54" s="10" t="b">
        <f>AND(PROGRAMME!$C$7&gt;0,PROGRAMME!$C$7&gt;-$A$4+A54)</f>
        <v>0</v>
      </c>
      <c r="C54" s="2">
        <f>IF('ΒΟΗΘΗΤΙΚΕΣ ΕΡΓΑΣΙΕΣ'!$B$12+'ΒΟΗΘΗΤΙΚΕΣ ΕΡΓΑΣΙΕΣ'!$D$11*'ΒΟΗΘΗΤΙΚΕΣ ΕΡΓΑΣΙΕΣ'!$B$13*'ΒΟΗΘΗΤΙΚΕΣ ΕΡΓΑΣΙΕΣ'!$D$12&gt;=A54,G53*'ΒΟΗΘΗΤΙΚΕΣ ΕΡΓΑΣΙΕΣ'!$D$10/'ΒΟΗΘΗΤΙΚΕΣ ΕΡΓΑΣΙΕΣ'!$B$13,0)</f>
        <v>0</v>
      </c>
      <c r="D54" s="2">
        <f>IF(B54,0,IF(PROGRAMME!$B$5+PROGRAMME!$B$4*PROGRAMME!$B$6*PROGRAMME!$C$6&gt;=A54,$D$4+H54,0))</f>
        <v>0</v>
      </c>
      <c r="E54" s="2">
        <f t="shared" si="0"/>
        <v>0</v>
      </c>
      <c r="F54" s="2">
        <f>IF('ΒΟΗΘΗΤΙΚΕΣ ΕΡΓΑΣΙΕΣ'!$B$12+'ΒΟΗΘΗΤΙΚΕΣ ΕΡΓΑΣΙΕΣ'!$D$11*'ΒΟΗΘΗΤΙΚΕΣ ΕΡΓΑΣΙΕΣ'!$B$13*'ΒΟΗΘΗΤΙΚΕΣ ΕΡΓΑΣΙΕΣ'!$D$12&gt;=A54,D54+F53,0)</f>
        <v>0</v>
      </c>
      <c r="G54" s="2">
        <f t="shared" si="1"/>
        <v>0</v>
      </c>
      <c r="H54" s="2">
        <f>IF(A54-$A$4='ΒΟΗΘΗΤΙΚΕΣ ΕΡΓΑΣΙΕΣ'!$G$6,PROGRAMME!$C$9,0)</f>
        <v>0</v>
      </c>
    </row>
    <row r="55" spans="1:8" x14ac:dyDescent="0.25">
      <c r="A55" s="10">
        <f>+A54+PROGRAMME!$C$6</f>
        <v>48853.9375</v>
      </c>
      <c r="B55" s="10" t="b">
        <f>AND(PROGRAMME!$C$7&gt;0,PROGRAMME!$C$7&gt;-$A$4+A55)</f>
        <v>0</v>
      </c>
      <c r="C55" s="2">
        <f>IF('ΒΟΗΘΗΤΙΚΕΣ ΕΡΓΑΣΙΕΣ'!$B$12+'ΒΟΗΘΗΤΙΚΕΣ ΕΡΓΑΣΙΕΣ'!$D$11*'ΒΟΗΘΗΤΙΚΕΣ ΕΡΓΑΣΙΕΣ'!$B$13*'ΒΟΗΘΗΤΙΚΕΣ ΕΡΓΑΣΙΕΣ'!$D$12&gt;=A55,G54*'ΒΟΗΘΗΤΙΚΕΣ ΕΡΓΑΣΙΕΣ'!$D$10/'ΒΟΗΘΗΤΙΚΕΣ ΕΡΓΑΣΙΕΣ'!$B$13,0)</f>
        <v>0</v>
      </c>
      <c r="D55" s="2">
        <f>IF(B55,0,IF(PROGRAMME!$B$5+PROGRAMME!$B$4*PROGRAMME!$B$6*PROGRAMME!$C$6&gt;=A55,$D$4+H55,0))</f>
        <v>0</v>
      </c>
      <c r="E55" s="2">
        <f t="shared" si="0"/>
        <v>0</v>
      </c>
      <c r="F55" s="2">
        <f>IF('ΒΟΗΘΗΤΙΚΕΣ ΕΡΓΑΣΙΕΣ'!$B$12+'ΒΟΗΘΗΤΙΚΕΣ ΕΡΓΑΣΙΕΣ'!$D$11*'ΒΟΗΘΗΤΙΚΕΣ ΕΡΓΑΣΙΕΣ'!$B$13*'ΒΟΗΘΗΤΙΚΕΣ ΕΡΓΑΣΙΕΣ'!$D$12&gt;=A55,D55+F54,0)</f>
        <v>0</v>
      </c>
      <c r="G55" s="2">
        <f t="shared" si="1"/>
        <v>0</v>
      </c>
      <c r="H55" s="2">
        <f>IF(A55-$A$4='ΒΟΗΘΗΤΙΚΕΣ ΕΡΓΑΣΙΕΣ'!$G$6,PROGRAMME!$C$9,0)</f>
        <v>0</v>
      </c>
    </row>
    <row r="56" spans="1:8" x14ac:dyDescent="0.25">
      <c r="A56" s="10">
        <f>+A55+PROGRAMME!$C$6</f>
        <v>48945.25</v>
      </c>
      <c r="B56" s="10" t="b">
        <f>AND(PROGRAMME!$C$7&gt;0,PROGRAMME!$C$7&gt;-$A$4+A56)</f>
        <v>0</v>
      </c>
      <c r="C56" s="2">
        <f>IF('ΒΟΗΘΗΤΙΚΕΣ ΕΡΓΑΣΙΕΣ'!$B$12+'ΒΟΗΘΗΤΙΚΕΣ ΕΡΓΑΣΙΕΣ'!$D$11*'ΒΟΗΘΗΤΙΚΕΣ ΕΡΓΑΣΙΕΣ'!$B$13*'ΒΟΗΘΗΤΙΚΕΣ ΕΡΓΑΣΙΕΣ'!$D$12&gt;=A56,G55*'ΒΟΗΘΗΤΙΚΕΣ ΕΡΓΑΣΙΕΣ'!$D$10/'ΒΟΗΘΗΤΙΚΕΣ ΕΡΓΑΣΙΕΣ'!$B$13,0)</f>
        <v>0</v>
      </c>
      <c r="D56" s="2">
        <f>IF(B56,0,IF(PROGRAMME!$B$5+PROGRAMME!$B$4*PROGRAMME!$B$6*PROGRAMME!$C$6&gt;=A56,$D$4+H56,0))</f>
        <v>0</v>
      </c>
      <c r="E56" s="2">
        <f t="shared" si="0"/>
        <v>0</v>
      </c>
      <c r="F56" s="2">
        <f>IF('ΒΟΗΘΗΤΙΚΕΣ ΕΡΓΑΣΙΕΣ'!$B$12+'ΒΟΗΘΗΤΙΚΕΣ ΕΡΓΑΣΙΕΣ'!$D$11*'ΒΟΗΘΗΤΙΚΕΣ ΕΡΓΑΣΙΕΣ'!$B$13*'ΒΟΗΘΗΤΙΚΕΣ ΕΡΓΑΣΙΕΣ'!$D$12&gt;=A56,D56+F55,0)</f>
        <v>0</v>
      </c>
      <c r="G56" s="2">
        <f t="shared" si="1"/>
        <v>0</v>
      </c>
      <c r="H56" s="2">
        <f>IF(A56-$A$4='ΒΟΗΘΗΤΙΚΕΣ ΕΡΓΑΣΙΕΣ'!$G$6,PROGRAMME!$C$9,0)</f>
        <v>0</v>
      </c>
    </row>
    <row r="57" spans="1:8" x14ac:dyDescent="0.25">
      <c r="A57" s="10">
        <f>+A56+PROGRAMME!$C$6</f>
        <v>49036.5625</v>
      </c>
      <c r="B57" s="10" t="b">
        <f>AND(PROGRAMME!$C$7&gt;0,PROGRAMME!$C$7&gt;-$A$4+A57)</f>
        <v>0</v>
      </c>
      <c r="C57" s="2">
        <f>IF('ΒΟΗΘΗΤΙΚΕΣ ΕΡΓΑΣΙΕΣ'!$B$12+'ΒΟΗΘΗΤΙΚΕΣ ΕΡΓΑΣΙΕΣ'!$D$11*'ΒΟΗΘΗΤΙΚΕΣ ΕΡΓΑΣΙΕΣ'!$B$13*'ΒΟΗΘΗΤΙΚΕΣ ΕΡΓΑΣΙΕΣ'!$D$12&gt;=A57,G56*'ΒΟΗΘΗΤΙΚΕΣ ΕΡΓΑΣΙΕΣ'!$D$10/'ΒΟΗΘΗΤΙΚΕΣ ΕΡΓΑΣΙΕΣ'!$B$13,0)</f>
        <v>0</v>
      </c>
      <c r="D57" s="2">
        <f>IF(B57,0,IF(PROGRAMME!$B$5+PROGRAMME!$B$4*PROGRAMME!$B$6*PROGRAMME!$C$6&gt;=A57,$D$4+H57,0))</f>
        <v>0</v>
      </c>
      <c r="E57" s="2">
        <f t="shared" si="0"/>
        <v>0</v>
      </c>
      <c r="F57" s="2">
        <f>IF('ΒΟΗΘΗΤΙΚΕΣ ΕΡΓΑΣΙΕΣ'!$B$12+'ΒΟΗΘΗΤΙΚΕΣ ΕΡΓΑΣΙΕΣ'!$D$11*'ΒΟΗΘΗΤΙΚΕΣ ΕΡΓΑΣΙΕΣ'!$B$13*'ΒΟΗΘΗΤΙΚΕΣ ΕΡΓΑΣΙΕΣ'!$D$12&gt;=A57,D57+F56,0)</f>
        <v>0</v>
      </c>
      <c r="G57" s="2">
        <f t="shared" si="1"/>
        <v>0</v>
      </c>
      <c r="H57" s="2">
        <f>IF(A57-$A$4='ΒΟΗΘΗΤΙΚΕΣ ΕΡΓΑΣΙΕΣ'!$G$6,PROGRAMME!$C$9,0)</f>
        <v>0</v>
      </c>
    </row>
    <row r="58" spans="1:8" x14ac:dyDescent="0.25">
      <c r="A58" s="10">
        <f>+A57+PROGRAMME!$C$6</f>
        <v>49127.875</v>
      </c>
      <c r="B58" s="10" t="b">
        <f>AND(PROGRAMME!$C$7&gt;0,PROGRAMME!$C$7&gt;-$A$4+A58)</f>
        <v>0</v>
      </c>
      <c r="C58" s="2">
        <f>IF('ΒΟΗΘΗΤΙΚΕΣ ΕΡΓΑΣΙΕΣ'!$B$12+'ΒΟΗΘΗΤΙΚΕΣ ΕΡΓΑΣΙΕΣ'!$D$11*'ΒΟΗΘΗΤΙΚΕΣ ΕΡΓΑΣΙΕΣ'!$B$13*'ΒΟΗΘΗΤΙΚΕΣ ΕΡΓΑΣΙΕΣ'!$D$12&gt;=A58,G57*'ΒΟΗΘΗΤΙΚΕΣ ΕΡΓΑΣΙΕΣ'!$D$10/'ΒΟΗΘΗΤΙΚΕΣ ΕΡΓΑΣΙΕΣ'!$B$13,0)</f>
        <v>0</v>
      </c>
      <c r="D58" s="2">
        <f>IF(B58,0,IF(PROGRAMME!$B$5+PROGRAMME!$B$4*PROGRAMME!$B$6*PROGRAMME!$C$6&gt;=A58,$D$4+H58,0))</f>
        <v>0</v>
      </c>
      <c r="E58" s="2">
        <f t="shared" si="0"/>
        <v>0</v>
      </c>
      <c r="F58" s="2">
        <f>IF('ΒΟΗΘΗΤΙΚΕΣ ΕΡΓΑΣΙΕΣ'!$B$12+'ΒΟΗΘΗΤΙΚΕΣ ΕΡΓΑΣΙΕΣ'!$D$11*'ΒΟΗΘΗΤΙΚΕΣ ΕΡΓΑΣΙΕΣ'!$B$13*'ΒΟΗΘΗΤΙΚΕΣ ΕΡΓΑΣΙΕΣ'!$D$12&gt;=A58,D58+F57,0)</f>
        <v>0</v>
      </c>
      <c r="G58" s="2">
        <f t="shared" si="1"/>
        <v>0</v>
      </c>
      <c r="H58" s="2">
        <f>IF(A58-$A$4='ΒΟΗΘΗΤΙΚΕΣ ΕΡΓΑΣΙΕΣ'!$G$6,PROGRAMME!$C$9,0)</f>
        <v>0</v>
      </c>
    </row>
    <row r="59" spans="1:8" x14ac:dyDescent="0.25">
      <c r="A59" s="10">
        <f>+A58+PROGRAMME!$C$6</f>
        <v>49219.1875</v>
      </c>
      <c r="B59" s="10" t="b">
        <f>AND(PROGRAMME!$C$7&gt;0,PROGRAMME!$C$7&gt;-$A$4+A59)</f>
        <v>0</v>
      </c>
      <c r="C59" s="2">
        <f>IF('ΒΟΗΘΗΤΙΚΕΣ ΕΡΓΑΣΙΕΣ'!$B$12+'ΒΟΗΘΗΤΙΚΕΣ ΕΡΓΑΣΙΕΣ'!$D$11*'ΒΟΗΘΗΤΙΚΕΣ ΕΡΓΑΣΙΕΣ'!$B$13*'ΒΟΗΘΗΤΙΚΕΣ ΕΡΓΑΣΙΕΣ'!$D$12&gt;=A59,G58*'ΒΟΗΘΗΤΙΚΕΣ ΕΡΓΑΣΙΕΣ'!$D$10/'ΒΟΗΘΗΤΙΚΕΣ ΕΡΓΑΣΙΕΣ'!$B$13,0)</f>
        <v>0</v>
      </c>
      <c r="D59" s="2">
        <f>IF(B59,0,IF(PROGRAMME!$B$5+PROGRAMME!$B$4*PROGRAMME!$B$6*PROGRAMME!$C$6&gt;=A59,$D$4+H59,0))</f>
        <v>0</v>
      </c>
      <c r="E59" s="2">
        <f t="shared" si="0"/>
        <v>0</v>
      </c>
      <c r="F59" s="2">
        <f>IF('ΒΟΗΘΗΤΙΚΕΣ ΕΡΓΑΣΙΕΣ'!$B$12+'ΒΟΗΘΗΤΙΚΕΣ ΕΡΓΑΣΙΕΣ'!$D$11*'ΒΟΗΘΗΤΙΚΕΣ ΕΡΓΑΣΙΕΣ'!$B$13*'ΒΟΗΘΗΤΙΚΕΣ ΕΡΓΑΣΙΕΣ'!$D$12&gt;=A59,D59+F58,0)</f>
        <v>0</v>
      </c>
      <c r="G59" s="2">
        <f t="shared" si="1"/>
        <v>0</v>
      </c>
      <c r="H59" s="2">
        <f>IF(A59-$A$4='ΒΟΗΘΗΤΙΚΕΣ ΕΡΓΑΣΙΕΣ'!$G$6,PROGRAMME!$C$9,0)</f>
        <v>0</v>
      </c>
    </row>
    <row r="60" spans="1:8" x14ac:dyDescent="0.25">
      <c r="A60" s="10">
        <f>+A59+PROGRAMME!$C$6</f>
        <v>49310.5</v>
      </c>
      <c r="B60" s="10" t="b">
        <f>AND(PROGRAMME!$C$7&gt;0,PROGRAMME!$C$7&gt;-$A$4+A60)</f>
        <v>0</v>
      </c>
      <c r="C60" s="2">
        <f>IF('ΒΟΗΘΗΤΙΚΕΣ ΕΡΓΑΣΙΕΣ'!$B$12+'ΒΟΗΘΗΤΙΚΕΣ ΕΡΓΑΣΙΕΣ'!$D$11*'ΒΟΗΘΗΤΙΚΕΣ ΕΡΓΑΣΙΕΣ'!$B$13*'ΒΟΗΘΗΤΙΚΕΣ ΕΡΓΑΣΙΕΣ'!$D$12&gt;=A60,G59*'ΒΟΗΘΗΤΙΚΕΣ ΕΡΓΑΣΙΕΣ'!$D$10/'ΒΟΗΘΗΤΙΚΕΣ ΕΡΓΑΣΙΕΣ'!$B$13,0)</f>
        <v>0</v>
      </c>
      <c r="D60" s="2">
        <f>IF(B60,0,IF(PROGRAMME!$B$5+PROGRAMME!$B$4*PROGRAMME!$B$6*PROGRAMME!$C$6&gt;=A60,$D$4+H60,0))</f>
        <v>0</v>
      </c>
      <c r="E60" s="2">
        <f t="shared" si="0"/>
        <v>0</v>
      </c>
      <c r="F60" s="2">
        <f>IF('ΒΟΗΘΗΤΙΚΕΣ ΕΡΓΑΣΙΕΣ'!$B$12+'ΒΟΗΘΗΤΙΚΕΣ ΕΡΓΑΣΙΕΣ'!$D$11*'ΒΟΗΘΗΤΙΚΕΣ ΕΡΓΑΣΙΕΣ'!$B$13*'ΒΟΗΘΗΤΙΚΕΣ ΕΡΓΑΣΙΕΣ'!$D$12&gt;=A60,D60+F59,0)</f>
        <v>0</v>
      </c>
      <c r="G60" s="2">
        <f t="shared" si="1"/>
        <v>0</v>
      </c>
      <c r="H60" s="2">
        <f>IF(A60-$A$4='ΒΟΗΘΗΤΙΚΕΣ ΕΡΓΑΣΙΕΣ'!$G$6,PROGRAMME!$C$9,0)</f>
        <v>0</v>
      </c>
    </row>
    <row r="61" spans="1:8" x14ac:dyDescent="0.25">
      <c r="A61" s="10">
        <f>+A60+PROGRAMME!$C$6</f>
        <v>49401.8125</v>
      </c>
      <c r="B61" s="10" t="b">
        <f>AND(PROGRAMME!$C$7&gt;0,PROGRAMME!$C$7&gt;-$A$4+A61)</f>
        <v>0</v>
      </c>
      <c r="C61" s="2">
        <f>IF('ΒΟΗΘΗΤΙΚΕΣ ΕΡΓΑΣΙΕΣ'!$B$12+'ΒΟΗΘΗΤΙΚΕΣ ΕΡΓΑΣΙΕΣ'!$D$11*'ΒΟΗΘΗΤΙΚΕΣ ΕΡΓΑΣΙΕΣ'!$B$13*'ΒΟΗΘΗΤΙΚΕΣ ΕΡΓΑΣΙΕΣ'!$D$12&gt;=A61,G60*'ΒΟΗΘΗΤΙΚΕΣ ΕΡΓΑΣΙΕΣ'!$D$10/'ΒΟΗΘΗΤΙΚΕΣ ΕΡΓΑΣΙΕΣ'!$B$13,0)</f>
        <v>0</v>
      </c>
      <c r="D61" s="2">
        <f>IF(B61,0,IF(PROGRAMME!$B$5+PROGRAMME!$B$4*PROGRAMME!$B$6*PROGRAMME!$C$6&gt;=A61,$D$4+H61,0))</f>
        <v>0</v>
      </c>
      <c r="E61" s="2">
        <f t="shared" si="0"/>
        <v>0</v>
      </c>
      <c r="F61" s="2">
        <f>IF('ΒΟΗΘΗΤΙΚΕΣ ΕΡΓΑΣΙΕΣ'!$B$12+'ΒΟΗΘΗΤΙΚΕΣ ΕΡΓΑΣΙΕΣ'!$D$11*'ΒΟΗΘΗΤΙΚΕΣ ΕΡΓΑΣΙΕΣ'!$B$13*'ΒΟΗΘΗΤΙΚΕΣ ΕΡΓΑΣΙΕΣ'!$D$12&gt;=A61,D61+F60,0)</f>
        <v>0</v>
      </c>
      <c r="G61" s="2">
        <f t="shared" si="1"/>
        <v>0</v>
      </c>
      <c r="H61" s="2">
        <f>IF(A61-$A$4='ΒΟΗΘΗΤΙΚΕΣ ΕΡΓΑΣΙΕΣ'!$G$6,PROGRAMME!$C$9,0)</f>
        <v>0</v>
      </c>
    </row>
    <row r="62" spans="1:8" x14ac:dyDescent="0.25">
      <c r="A62" s="10">
        <f>+A61+PROGRAMME!$C$6</f>
        <v>49493.125</v>
      </c>
      <c r="B62" s="10" t="b">
        <f>AND(PROGRAMME!$C$7&gt;0,PROGRAMME!$C$7&gt;-$A$4+A62)</f>
        <v>0</v>
      </c>
      <c r="C62" s="2">
        <f>IF('ΒΟΗΘΗΤΙΚΕΣ ΕΡΓΑΣΙΕΣ'!$B$12+'ΒΟΗΘΗΤΙΚΕΣ ΕΡΓΑΣΙΕΣ'!$D$11*'ΒΟΗΘΗΤΙΚΕΣ ΕΡΓΑΣΙΕΣ'!$B$13*'ΒΟΗΘΗΤΙΚΕΣ ΕΡΓΑΣΙΕΣ'!$D$12&gt;=A62,G61*'ΒΟΗΘΗΤΙΚΕΣ ΕΡΓΑΣΙΕΣ'!$D$10/'ΒΟΗΘΗΤΙΚΕΣ ΕΡΓΑΣΙΕΣ'!$B$13,0)</f>
        <v>0</v>
      </c>
      <c r="D62" s="2">
        <f>IF(B62,0,IF(PROGRAMME!$B$5+PROGRAMME!$B$4*PROGRAMME!$B$6*PROGRAMME!$C$6&gt;=A62,$D$4+H62,0))</f>
        <v>0</v>
      </c>
      <c r="E62" s="2">
        <f t="shared" si="0"/>
        <v>0</v>
      </c>
      <c r="F62" s="2">
        <f>IF('ΒΟΗΘΗΤΙΚΕΣ ΕΡΓΑΣΙΕΣ'!$B$12+'ΒΟΗΘΗΤΙΚΕΣ ΕΡΓΑΣΙΕΣ'!$D$11*'ΒΟΗΘΗΤΙΚΕΣ ΕΡΓΑΣΙΕΣ'!$B$13*'ΒΟΗΘΗΤΙΚΕΣ ΕΡΓΑΣΙΕΣ'!$D$12&gt;=A62,D62+F61,0)</f>
        <v>0</v>
      </c>
      <c r="G62" s="2">
        <f t="shared" si="1"/>
        <v>0</v>
      </c>
      <c r="H62" s="2">
        <f>IF(A62-$A$4='ΒΟΗΘΗΤΙΚΕΣ ΕΡΓΑΣΙΕΣ'!$G$6,PROGRAMME!$C$9,0)</f>
        <v>0</v>
      </c>
    </row>
    <row r="63" spans="1:8" x14ac:dyDescent="0.25">
      <c r="A63" s="10">
        <f>+A62+PROGRAMME!$C$6</f>
        <v>49584.4375</v>
      </c>
      <c r="B63" s="10" t="b">
        <f>AND(PROGRAMME!$C$7&gt;0,PROGRAMME!$C$7&gt;-$A$4+A63)</f>
        <v>0</v>
      </c>
      <c r="C63" s="2">
        <f>IF('ΒΟΗΘΗΤΙΚΕΣ ΕΡΓΑΣΙΕΣ'!$B$12+'ΒΟΗΘΗΤΙΚΕΣ ΕΡΓΑΣΙΕΣ'!$D$11*'ΒΟΗΘΗΤΙΚΕΣ ΕΡΓΑΣΙΕΣ'!$B$13*'ΒΟΗΘΗΤΙΚΕΣ ΕΡΓΑΣΙΕΣ'!$D$12&gt;=A63,G62*'ΒΟΗΘΗΤΙΚΕΣ ΕΡΓΑΣΙΕΣ'!$D$10/'ΒΟΗΘΗΤΙΚΕΣ ΕΡΓΑΣΙΕΣ'!$B$13,0)</f>
        <v>0</v>
      </c>
      <c r="D63" s="2">
        <f>IF(B63,0,IF(PROGRAMME!$B$5+PROGRAMME!$B$4*PROGRAMME!$B$6*PROGRAMME!$C$6&gt;=A63,$D$4+H63,0))</f>
        <v>0</v>
      </c>
      <c r="E63" s="2">
        <f t="shared" si="0"/>
        <v>0</v>
      </c>
      <c r="F63" s="2">
        <f>IF('ΒΟΗΘΗΤΙΚΕΣ ΕΡΓΑΣΙΕΣ'!$B$12+'ΒΟΗΘΗΤΙΚΕΣ ΕΡΓΑΣΙΕΣ'!$D$11*'ΒΟΗΘΗΤΙΚΕΣ ΕΡΓΑΣΙΕΣ'!$B$13*'ΒΟΗΘΗΤΙΚΕΣ ΕΡΓΑΣΙΕΣ'!$D$12&gt;=A63,D63+F62,0)</f>
        <v>0</v>
      </c>
      <c r="G63" s="2">
        <f t="shared" si="1"/>
        <v>0</v>
      </c>
      <c r="H63" s="2">
        <f>IF(A63-$A$4='ΒΟΗΘΗΤΙΚΕΣ ΕΡΓΑΣΙΕΣ'!$G$6,PROGRAMME!$C$9,0)</f>
        <v>0</v>
      </c>
    </row>
    <row r="64" spans="1:8" x14ac:dyDescent="0.25">
      <c r="A64" s="10">
        <f>+A63+PROGRAMME!$C$6</f>
        <v>49675.75</v>
      </c>
      <c r="B64" s="10" t="b">
        <f>AND(PROGRAMME!$C$7&gt;0,PROGRAMME!$C$7&gt;-$A$4+A64)</f>
        <v>0</v>
      </c>
      <c r="C64" s="2">
        <f>IF('ΒΟΗΘΗΤΙΚΕΣ ΕΡΓΑΣΙΕΣ'!$B$12+'ΒΟΗΘΗΤΙΚΕΣ ΕΡΓΑΣΙΕΣ'!$D$11*'ΒΟΗΘΗΤΙΚΕΣ ΕΡΓΑΣΙΕΣ'!$B$13*'ΒΟΗΘΗΤΙΚΕΣ ΕΡΓΑΣΙΕΣ'!$D$12&gt;=A64,G63*'ΒΟΗΘΗΤΙΚΕΣ ΕΡΓΑΣΙΕΣ'!$D$10/'ΒΟΗΘΗΤΙΚΕΣ ΕΡΓΑΣΙΕΣ'!$B$13,0)</f>
        <v>0</v>
      </c>
      <c r="D64" s="2">
        <f>IF(B64,0,IF(PROGRAMME!$B$5+PROGRAMME!$B$4*PROGRAMME!$B$6*PROGRAMME!$C$6&gt;=A64,$D$4+H64,0))</f>
        <v>0</v>
      </c>
      <c r="E64" s="2">
        <f t="shared" si="0"/>
        <v>0</v>
      </c>
      <c r="F64" s="2">
        <f>IF('ΒΟΗΘΗΤΙΚΕΣ ΕΡΓΑΣΙΕΣ'!$B$12+'ΒΟΗΘΗΤΙΚΕΣ ΕΡΓΑΣΙΕΣ'!$D$11*'ΒΟΗΘΗΤΙΚΕΣ ΕΡΓΑΣΙΕΣ'!$B$13*'ΒΟΗΘΗΤΙΚΕΣ ΕΡΓΑΣΙΕΣ'!$D$12&gt;=A64,D64+F63,0)</f>
        <v>0</v>
      </c>
      <c r="G64" s="2">
        <f t="shared" si="1"/>
        <v>0</v>
      </c>
      <c r="H64" s="2">
        <f>IF(A64-$A$4='ΒΟΗΘΗΤΙΚΕΣ ΕΡΓΑΣΙΕΣ'!$G$6,PROGRAMME!$C$9,0)</f>
        <v>0</v>
      </c>
    </row>
    <row r="65" spans="1:8" x14ac:dyDescent="0.25">
      <c r="A65" s="10">
        <f>+A64+PROGRAMME!$C$6</f>
        <v>49767.0625</v>
      </c>
      <c r="B65" s="10" t="b">
        <f>AND(PROGRAMME!$C$7&gt;0,PROGRAMME!$C$7&gt;-$A$4+A65)</f>
        <v>0</v>
      </c>
      <c r="C65" s="2">
        <f>IF('ΒΟΗΘΗΤΙΚΕΣ ΕΡΓΑΣΙΕΣ'!$B$12+'ΒΟΗΘΗΤΙΚΕΣ ΕΡΓΑΣΙΕΣ'!$D$11*'ΒΟΗΘΗΤΙΚΕΣ ΕΡΓΑΣΙΕΣ'!$B$13*'ΒΟΗΘΗΤΙΚΕΣ ΕΡΓΑΣΙΕΣ'!$D$12&gt;=A65,G64*'ΒΟΗΘΗΤΙΚΕΣ ΕΡΓΑΣΙΕΣ'!$D$10/'ΒΟΗΘΗΤΙΚΕΣ ΕΡΓΑΣΙΕΣ'!$B$13,0)</f>
        <v>0</v>
      </c>
      <c r="D65" s="2">
        <f>IF(B65,0,IF(PROGRAMME!$B$5+PROGRAMME!$B$4*PROGRAMME!$B$6*PROGRAMME!$C$6&gt;=A65,$D$4+H65,0))</f>
        <v>0</v>
      </c>
      <c r="E65" s="2">
        <f t="shared" si="0"/>
        <v>0</v>
      </c>
      <c r="F65" s="2">
        <f>IF('ΒΟΗΘΗΤΙΚΕΣ ΕΡΓΑΣΙΕΣ'!$B$12+'ΒΟΗΘΗΤΙΚΕΣ ΕΡΓΑΣΙΕΣ'!$D$11*'ΒΟΗΘΗΤΙΚΕΣ ΕΡΓΑΣΙΕΣ'!$B$13*'ΒΟΗΘΗΤΙΚΕΣ ΕΡΓΑΣΙΕΣ'!$D$12&gt;=A65,D65+F64,0)</f>
        <v>0</v>
      </c>
      <c r="G65" s="2">
        <f t="shared" si="1"/>
        <v>0</v>
      </c>
      <c r="H65" s="2">
        <f>IF(A65-$A$4='ΒΟΗΘΗΤΙΚΕΣ ΕΡΓΑΣΙΕΣ'!$G$6,PROGRAMME!$C$9,0)</f>
        <v>0</v>
      </c>
    </row>
    <row r="66" spans="1:8" x14ac:dyDescent="0.25">
      <c r="A66" s="10">
        <f>+A65+PROGRAMME!$C$6</f>
        <v>49858.375</v>
      </c>
      <c r="B66" s="10" t="b">
        <f>AND(PROGRAMME!$C$7&gt;0,PROGRAMME!$C$7&gt;-$A$4+A66)</f>
        <v>0</v>
      </c>
      <c r="C66" s="2">
        <f>IF('ΒΟΗΘΗΤΙΚΕΣ ΕΡΓΑΣΙΕΣ'!$B$12+'ΒΟΗΘΗΤΙΚΕΣ ΕΡΓΑΣΙΕΣ'!$D$11*'ΒΟΗΘΗΤΙΚΕΣ ΕΡΓΑΣΙΕΣ'!$B$13*'ΒΟΗΘΗΤΙΚΕΣ ΕΡΓΑΣΙΕΣ'!$D$12&gt;=A66,G65*'ΒΟΗΘΗΤΙΚΕΣ ΕΡΓΑΣΙΕΣ'!$D$10/'ΒΟΗΘΗΤΙΚΕΣ ΕΡΓΑΣΙΕΣ'!$B$13,0)</f>
        <v>0</v>
      </c>
      <c r="D66" s="2">
        <f>IF(B66,0,IF(PROGRAMME!$B$5+PROGRAMME!$B$4*PROGRAMME!$B$6*PROGRAMME!$C$6&gt;=A66,$D$4+H66,0))</f>
        <v>0</v>
      </c>
      <c r="E66" s="2">
        <f t="shared" si="0"/>
        <v>0</v>
      </c>
      <c r="F66" s="2">
        <f>IF('ΒΟΗΘΗΤΙΚΕΣ ΕΡΓΑΣΙΕΣ'!$B$12+'ΒΟΗΘΗΤΙΚΕΣ ΕΡΓΑΣΙΕΣ'!$D$11*'ΒΟΗΘΗΤΙΚΕΣ ΕΡΓΑΣΙΕΣ'!$B$13*'ΒΟΗΘΗΤΙΚΕΣ ΕΡΓΑΣΙΕΣ'!$D$12&gt;=A66,D66+F65,0)</f>
        <v>0</v>
      </c>
      <c r="G66" s="2">
        <f t="shared" si="1"/>
        <v>0</v>
      </c>
      <c r="H66" s="2">
        <f>IF(A66-$A$4='ΒΟΗΘΗΤΙΚΕΣ ΕΡΓΑΣΙΕΣ'!$G$6,PROGRAMME!$C$9,0)</f>
        <v>0</v>
      </c>
    </row>
    <row r="67" spans="1:8" x14ac:dyDescent="0.25">
      <c r="A67" s="10">
        <f>+A66+PROGRAMME!$C$6</f>
        <v>49949.6875</v>
      </c>
      <c r="B67" s="10" t="b">
        <f>AND(PROGRAMME!$C$7&gt;0,PROGRAMME!$C$7&gt;-$A$4+A67)</f>
        <v>0</v>
      </c>
      <c r="C67" s="2">
        <f>IF('ΒΟΗΘΗΤΙΚΕΣ ΕΡΓΑΣΙΕΣ'!$B$12+'ΒΟΗΘΗΤΙΚΕΣ ΕΡΓΑΣΙΕΣ'!$D$11*'ΒΟΗΘΗΤΙΚΕΣ ΕΡΓΑΣΙΕΣ'!$B$13*'ΒΟΗΘΗΤΙΚΕΣ ΕΡΓΑΣΙΕΣ'!$D$12&gt;=A67,G66*'ΒΟΗΘΗΤΙΚΕΣ ΕΡΓΑΣΙΕΣ'!$D$10/'ΒΟΗΘΗΤΙΚΕΣ ΕΡΓΑΣΙΕΣ'!$B$13,0)</f>
        <v>0</v>
      </c>
      <c r="D67" s="2">
        <f>IF(B67,0,IF(PROGRAMME!$B$5+PROGRAMME!$B$4*PROGRAMME!$B$6*PROGRAMME!$C$6&gt;=A67,$D$4+H67,0))</f>
        <v>0</v>
      </c>
      <c r="E67" s="2">
        <f t="shared" si="0"/>
        <v>0</v>
      </c>
      <c r="F67" s="2">
        <f>IF('ΒΟΗΘΗΤΙΚΕΣ ΕΡΓΑΣΙΕΣ'!$B$12+'ΒΟΗΘΗΤΙΚΕΣ ΕΡΓΑΣΙΕΣ'!$D$11*'ΒΟΗΘΗΤΙΚΕΣ ΕΡΓΑΣΙΕΣ'!$B$13*'ΒΟΗΘΗΤΙΚΕΣ ΕΡΓΑΣΙΕΣ'!$D$12&gt;=A67,D67+F66,0)</f>
        <v>0</v>
      </c>
      <c r="G67" s="2">
        <f t="shared" si="1"/>
        <v>0</v>
      </c>
      <c r="H67" s="2">
        <f>IF(A67-$A$4='ΒΟΗΘΗΤΙΚΕΣ ΕΡΓΑΣΙΕΣ'!$G$6,PROGRAMME!$C$9,0)</f>
        <v>0</v>
      </c>
    </row>
    <row r="68" spans="1:8" x14ac:dyDescent="0.25">
      <c r="A68" s="10">
        <f>+A67+PROGRAMME!$C$6</f>
        <v>50041</v>
      </c>
      <c r="B68" s="10" t="b">
        <f>AND(PROGRAMME!$C$7&gt;0,PROGRAMME!$C$7&gt;-$A$4+A68)</f>
        <v>0</v>
      </c>
      <c r="C68" s="2">
        <f>IF('ΒΟΗΘΗΤΙΚΕΣ ΕΡΓΑΣΙΕΣ'!$B$12+'ΒΟΗΘΗΤΙΚΕΣ ΕΡΓΑΣΙΕΣ'!$D$11*'ΒΟΗΘΗΤΙΚΕΣ ΕΡΓΑΣΙΕΣ'!$B$13*'ΒΟΗΘΗΤΙΚΕΣ ΕΡΓΑΣΙΕΣ'!$D$12&gt;=A68,G67*'ΒΟΗΘΗΤΙΚΕΣ ΕΡΓΑΣΙΕΣ'!$D$10/'ΒΟΗΘΗΤΙΚΕΣ ΕΡΓΑΣΙΕΣ'!$B$13,0)</f>
        <v>0</v>
      </c>
      <c r="D68" s="2">
        <f>IF(B68,0,IF(PROGRAMME!$B$5+PROGRAMME!$B$4*PROGRAMME!$B$6*PROGRAMME!$C$6&gt;=A68,$D$4+H68,0))</f>
        <v>0</v>
      </c>
      <c r="E68" s="2">
        <f t="shared" si="0"/>
        <v>0</v>
      </c>
      <c r="F68" s="2">
        <f>IF('ΒΟΗΘΗΤΙΚΕΣ ΕΡΓΑΣΙΕΣ'!$B$12+'ΒΟΗΘΗΤΙΚΕΣ ΕΡΓΑΣΙΕΣ'!$D$11*'ΒΟΗΘΗΤΙΚΕΣ ΕΡΓΑΣΙΕΣ'!$B$13*'ΒΟΗΘΗΤΙΚΕΣ ΕΡΓΑΣΙΕΣ'!$D$12&gt;=A68,D68+F67,0)</f>
        <v>0</v>
      </c>
      <c r="G68" s="2">
        <f t="shared" si="1"/>
        <v>0</v>
      </c>
      <c r="H68" s="2">
        <f>IF(A68-$A$4='ΒΟΗΘΗΤΙΚΕΣ ΕΡΓΑΣΙΕΣ'!$G$6,PROGRAMME!$C$9,0)</f>
        <v>0</v>
      </c>
    </row>
    <row r="69" spans="1:8" x14ac:dyDescent="0.25">
      <c r="A69" s="10">
        <f>+A68+PROGRAMME!$C$6</f>
        <v>50132.3125</v>
      </c>
      <c r="B69" s="10" t="b">
        <f>AND(PROGRAMME!$C$7&gt;0,PROGRAMME!$C$7&gt;-$A$4+A69)</f>
        <v>0</v>
      </c>
      <c r="C69" s="2">
        <f>IF('ΒΟΗΘΗΤΙΚΕΣ ΕΡΓΑΣΙΕΣ'!$B$12+'ΒΟΗΘΗΤΙΚΕΣ ΕΡΓΑΣΙΕΣ'!$D$11*'ΒΟΗΘΗΤΙΚΕΣ ΕΡΓΑΣΙΕΣ'!$B$13*'ΒΟΗΘΗΤΙΚΕΣ ΕΡΓΑΣΙΕΣ'!$D$12&gt;=A69,G68*'ΒΟΗΘΗΤΙΚΕΣ ΕΡΓΑΣΙΕΣ'!$D$10/'ΒΟΗΘΗΤΙΚΕΣ ΕΡΓΑΣΙΕΣ'!$B$13,0)</f>
        <v>0</v>
      </c>
      <c r="D69" s="2">
        <f>IF(B69,0,IF(PROGRAMME!$B$5+PROGRAMME!$B$4*PROGRAMME!$B$6*PROGRAMME!$C$6&gt;=A69,$D$4+H69,0))</f>
        <v>0</v>
      </c>
      <c r="E69" s="2">
        <f t="shared" ref="E69:E124" si="2">IF(B69,0,C69+D69)</f>
        <v>0</v>
      </c>
      <c r="F69" s="2">
        <f>IF('ΒΟΗΘΗΤΙΚΕΣ ΕΡΓΑΣΙΕΣ'!$B$12+'ΒΟΗΘΗΤΙΚΕΣ ΕΡΓΑΣΙΕΣ'!$D$11*'ΒΟΗΘΗΤΙΚΕΣ ΕΡΓΑΣΙΕΣ'!$B$13*'ΒΟΗΘΗΤΙΚΕΣ ΕΡΓΑΣΙΕΣ'!$D$12&gt;=A69,D69+F68,0)</f>
        <v>0</v>
      </c>
      <c r="G69" s="2">
        <f t="shared" si="1"/>
        <v>0</v>
      </c>
      <c r="H69" s="2">
        <f>IF(A69-$A$4='ΒΟΗΘΗΤΙΚΕΣ ΕΡΓΑΣΙΕΣ'!$G$6,PROGRAMME!$C$9,0)</f>
        <v>0</v>
      </c>
    </row>
    <row r="70" spans="1:8" x14ac:dyDescent="0.25">
      <c r="A70" s="10">
        <f>+A69+PROGRAMME!$C$6</f>
        <v>50223.625</v>
      </c>
      <c r="B70" s="10" t="b">
        <f>AND(PROGRAMME!$C$7&gt;0,PROGRAMME!$C$7&gt;-$A$4+A70)</f>
        <v>0</v>
      </c>
      <c r="C70" s="2">
        <f>IF('ΒΟΗΘΗΤΙΚΕΣ ΕΡΓΑΣΙΕΣ'!$B$12+'ΒΟΗΘΗΤΙΚΕΣ ΕΡΓΑΣΙΕΣ'!$D$11*'ΒΟΗΘΗΤΙΚΕΣ ΕΡΓΑΣΙΕΣ'!$B$13*'ΒΟΗΘΗΤΙΚΕΣ ΕΡΓΑΣΙΕΣ'!$D$12&gt;=A70,G69*'ΒΟΗΘΗΤΙΚΕΣ ΕΡΓΑΣΙΕΣ'!$D$10/'ΒΟΗΘΗΤΙΚΕΣ ΕΡΓΑΣΙΕΣ'!$B$13,0)</f>
        <v>0</v>
      </c>
      <c r="D70" s="2">
        <f>IF(B70,0,IF(PROGRAMME!$B$5+PROGRAMME!$B$4*PROGRAMME!$B$6*PROGRAMME!$C$6&gt;=A70,$D$4+H70,0))</f>
        <v>0</v>
      </c>
      <c r="E70" s="2">
        <f t="shared" si="2"/>
        <v>0</v>
      </c>
      <c r="F70" s="2">
        <f>IF('ΒΟΗΘΗΤΙΚΕΣ ΕΡΓΑΣΙΕΣ'!$B$12+'ΒΟΗΘΗΤΙΚΕΣ ΕΡΓΑΣΙΕΣ'!$D$11*'ΒΟΗΘΗΤΙΚΕΣ ΕΡΓΑΣΙΕΣ'!$B$13*'ΒΟΗΘΗΤΙΚΕΣ ΕΡΓΑΣΙΕΣ'!$D$12&gt;=A70,D70+F69,0)</f>
        <v>0</v>
      </c>
      <c r="G70" s="2">
        <f t="shared" ref="G70:G124" si="3">IF(G69&gt;0,+G69+C70-E70,0)</f>
        <v>0</v>
      </c>
      <c r="H70" s="2">
        <f>IF(A70-$A$4='ΒΟΗΘΗΤΙΚΕΣ ΕΡΓΑΣΙΕΣ'!$G$6,PROGRAMME!$C$9,0)</f>
        <v>0</v>
      </c>
    </row>
    <row r="71" spans="1:8" x14ac:dyDescent="0.25">
      <c r="A71" s="10">
        <f>+A70+PROGRAMME!$C$6</f>
        <v>50314.9375</v>
      </c>
      <c r="B71" s="10" t="b">
        <f>AND(PROGRAMME!$C$7&gt;0,PROGRAMME!$C$7&gt;-$A$4+A71)</f>
        <v>0</v>
      </c>
      <c r="C71" s="2">
        <f>IF('ΒΟΗΘΗΤΙΚΕΣ ΕΡΓΑΣΙΕΣ'!$B$12+'ΒΟΗΘΗΤΙΚΕΣ ΕΡΓΑΣΙΕΣ'!$D$11*'ΒΟΗΘΗΤΙΚΕΣ ΕΡΓΑΣΙΕΣ'!$B$13*'ΒΟΗΘΗΤΙΚΕΣ ΕΡΓΑΣΙΕΣ'!$D$12&gt;=A71,G70*'ΒΟΗΘΗΤΙΚΕΣ ΕΡΓΑΣΙΕΣ'!$D$10/'ΒΟΗΘΗΤΙΚΕΣ ΕΡΓΑΣΙΕΣ'!$B$13,0)</f>
        <v>0</v>
      </c>
      <c r="D71" s="2">
        <f>IF(B71,0,IF(PROGRAMME!$B$5+PROGRAMME!$B$4*PROGRAMME!$B$6*PROGRAMME!$C$6&gt;=A71,$D$4+H71,0))</f>
        <v>0</v>
      </c>
      <c r="E71" s="2">
        <f t="shared" si="2"/>
        <v>0</v>
      </c>
      <c r="F71" s="2">
        <f>IF('ΒΟΗΘΗΤΙΚΕΣ ΕΡΓΑΣΙΕΣ'!$B$12+'ΒΟΗΘΗΤΙΚΕΣ ΕΡΓΑΣΙΕΣ'!$D$11*'ΒΟΗΘΗΤΙΚΕΣ ΕΡΓΑΣΙΕΣ'!$B$13*'ΒΟΗΘΗΤΙΚΕΣ ΕΡΓΑΣΙΕΣ'!$D$12&gt;=A71,D71+F70,0)</f>
        <v>0</v>
      </c>
      <c r="G71" s="2">
        <f t="shared" si="3"/>
        <v>0</v>
      </c>
      <c r="H71" s="2">
        <f>IF(A71-$A$4='ΒΟΗΘΗΤΙΚΕΣ ΕΡΓΑΣΙΕΣ'!$G$6,PROGRAMME!$C$9,0)</f>
        <v>0</v>
      </c>
    </row>
    <row r="72" spans="1:8" x14ac:dyDescent="0.25">
      <c r="A72" s="10">
        <f>+A71+PROGRAMME!$C$6</f>
        <v>50406.25</v>
      </c>
      <c r="B72" s="10" t="b">
        <f>AND(PROGRAMME!$C$7&gt;0,PROGRAMME!$C$7&gt;-$A$4+A72)</f>
        <v>0</v>
      </c>
      <c r="C72" s="2">
        <f>IF('ΒΟΗΘΗΤΙΚΕΣ ΕΡΓΑΣΙΕΣ'!$B$12+'ΒΟΗΘΗΤΙΚΕΣ ΕΡΓΑΣΙΕΣ'!$D$11*'ΒΟΗΘΗΤΙΚΕΣ ΕΡΓΑΣΙΕΣ'!$B$13*'ΒΟΗΘΗΤΙΚΕΣ ΕΡΓΑΣΙΕΣ'!$D$12&gt;=A72,G71*'ΒΟΗΘΗΤΙΚΕΣ ΕΡΓΑΣΙΕΣ'!$D$10/'ΒΟΗΘΗΤΙΚΕΣ ΕΡΓΑΣΙΕΣ'!$B$13,0)</f>
        <v>0</v>
      </c>
      <c r="D72" s="2">
        <f>IF(B72,0,IF(PROGRAMME!$B$5+PROGRAMME!$B$4*PROGRAMME!$B$6*PROGRAMME!$C$6&gt;=A72,$D$4+H72,0))</f>
        <v>0</v>
      </c>
      <c r="E72" s="2">
        <f t="shared" si="2"/>
        <v>0</v>
      </c>
      <c r="F72" s="2">
        <f>IF('ΒΟΗΘΗΤΙΚΕΣ ΕΡΓΑΣΙΕΣ'!$B$12+'ΒΟΗΘΗΤΙΚΕΣ ΕΡΓΑΣΙΕΣ'!$D$11*'ΒΟΗΘΗΤΙΚΕΣ ΕΡΓΑΣΙΕΣ'!$B$13*'ΒΟΗΘΗΤΙΚΕΣ ΕΡΓΑΣΙΕΣ'!$D$12&gt;=A72,D72+F71,0)</f>
        <v>0</v>
      </c>
      <c r="G72" s="2">
        <f t="shared" si="3"/>
        <v>0</v>
      </c>
      <c r="H72" s="2">
        <f>IF(A72-$A$4='ΒΟΗΘΗΤΙΚΕΣ ΕΡΓΑΣΙΕΣ'!$G$6,PROGRAMME!$C$9,0)</f>
        <v>0</v>
      </c>
    </row>
    <row r="73" spans="1:8" x14ac:dyDescent="0.25">
      <c r="A73" s="10">
        <f>+A72+PROGRAMME!$C$6</f>
        <v>50497.5625</v>
      </c>
      <c r="B73" s="10" t="b">
        <f>AND(PROGRAMME!$C$7&gt;0,PROGRAMME!$C$7&gt;-$A$4+A73)</f>
        <v>0</v>
      </c>
      <c r="C73" s="2">
        <f>IF('ΒΟΗΘΗΤΙΚΕΣ ΕΡΓΑΣΙΕΣ'!$B$12+'ΒΟΗΘΗΤΙΚΕΣ ΕΡΓΑΣΙΕΣ'!$D$11*'ΒΟΗΘΗΤΙΚΕΣ ΕΡΓΑΣΙΕΣ'!$B$13*'ΒΟΗΘΗΤΙΚΕΣ ΕΡΓΑΣΙΕΣ'!$D$12&gt;=A73,G72*'ΒΟΗΘΗΤΙΚΕΣ ΕΡΓΑΣΙΕΣ'!$D$10/'ΒΟΗΘΗΤΙΚΕΣ ΕΡΓΑΣΙΕΣ'!$B$13,0)</f>
        <v>0</v>
      </c>
      <c r="D73" s="2">
        <f>IF(B73,0,IF(PROGRAMME!$B$5+PROGRAMME!$B$4*PROGRAMME!$B$6*PROGRAMME!$C$6&gt;=A73,$D$4+H73,0))</f>
        <v>0</v>
      </c>
      <c r="E73" s="2">
        <f t="shared" si="2"/>
        <v>0</v>
      </c>
      <c r="F73" s="2">
        <f>IF('ΒΟΗΘΗΤΙΚΕΣ ΕΡΓΑΣΙΕΣ'!$B$12+'ΒΟΗΘΗΤΙΚΕΣ ΕΡΓΑΣΙΕΣ'!$D$11*'ΒΟΗΘΗΤΙΚΕΣ ΕΡΓΑΣΙΕΣ'!$B$13*'ΒΟΗΘΗΤΙΚΕΣ ΕΡΓΑΣΙΕΣ'!$D$12&gt;=A73,D73+F72,0)</f>
        <v>0</v>
      </c>
      <c r="G73" s="2">
        <f t="shared" si="3"/>
        <v>0</v>
      </c>
      <c r="H73" s="2">
        <f>IF(A73-$A$4='ΒΟΗΘΗΤΙΚΕΣ ΕΡΓΑΣΙΕΣ'!$G$6,PROGRAMME!$C$9,0)</f>
        <v>0</v>
      </c>
    </row>
    <row r="74" spans="1:8" x14ac:dyDescent="0.25">
      <c r="A74" s="10">
        <f>+A73+PROGRAMME!$C$6</f>
        <v>50588.875</v>
      </c>
      <c r="B74" s="10" t="b">
        <f>AND(PROGRAMME!$C$7&gt;0,PROGRAMME!$C$7&gt;-$A$4+A74)</f>
        <v>0</v>
      </c>
      <c r="C74" s="2">
        <f>IF('ΒΟΗΘΗΤΙΚΕΣ ΕΡΓΑΣΙΕΣ'!$B$12+'ΒΟΗΘΗΤΙΚΕΣ ΕΡΓΑΣΙΕΣ'!$D$11*'ΒΟΗΘΗΤΙΚΕΣ ΕΡΓΑΣΙΕΣ'!$B$13*'ΒΟΗΘΗΤΙΚΕΣ ΕΡΓΑΣΙΕΣ'!$D$12&gt;=A74,G73*'ΒΟΗΘΗΤΙΚΕΣ ΕΡΓΑΣΙΕΣ'!$D$10/'ΒΟΗΘΗΤΙΚΕΣ ΕΡΓΑΣΙΕΣ'!$B$13,0)</f>
        <v>0</v>
      </c>
      <c r="D74" s="2">
        <f>IF(B74,0,IF(PROGRAMME!$B$5+PROGRAMME!$B$4*PROGRAMME!$B$6*PROGRAMME!$C$6&gt;=A74,$D$4+H74,0))</f>
        <v>0</v>
      </c>
      <c r="E74" s="2">
        <f t="shared" si="2"/>
        <v>0</v>
      </c>
      <c r="F74" s="2">
        <f>IF('ΒΟΗΘΗΤΙΚΕΣ ΕΡΓΑΣΙΕΣ'!$B$12+'ΒΟΗΘΗΤΙΚΕΣ ΕΡΓΑΣΙΕΣ'!$D$11*'ΒΟΗΘΗΤΙΚΕΣ ΕΡΓΑΣΙΕΣ'!$B$13*'ΒΟΗΘΗΤΙΚΕΣ ΕΡΓΑΣΙΕΣ'!$D$12&gt;=A74,D74+F73,0)</f>
        <v>0</v>
      </c>
      <c r="G74" s="2">
        <f t="shared" si="3"/>
        <v>0</v>
      </c>
      <c r="H74" s="2">
        <f>IF(A74-$A$4='ΒΟΗΘΗΤΙΚΕΣ ΕΡΓΑΣΙΕΣ'!$G$6,PROGRAMME!$C$9,0)</f>
        <v>0</v>
      </c>
    </row>
    <row r="75" spans="1:8" x14ac:dyDescent="0.25">
      <c r="A75" s="10">
        <f>+A74+PROGRAMME!$C$6</f>
        <v>50680.1875</v>
      </c>
      <c r="B75" s="10" t="b">
        <f>AND(PROGRAMME!$C$7&gt;0,PROGRAMME!$C$7&gt;-$A$4+A75)</f>
        <v>0</v>
      </c>
      <c r="C75" s="2">
        <f>IF('ΒΟΗΘΗΤΙΚΕΣ ΕΡΓΑΣΙΕΣ'!$B$12+'ΒΟΗΘΗΤΙΚΕΣ ΕΡΓΑΣΙΕΣ'!$D$11*'ΒΟΗΘΗΤΙΚΕΣ ΕΡΓΑΣΙΕΣ'!$B$13*'ΒΟΗΘΗΤΙΚΕΣ ΕΡΓΑΣΙΕΣ'!$D$12&gt;=A75,G74*'ΒΟΗΘΗΤΙΚΕΣ ΕΡΓΑΣΙΕΣ'!$D$10/'ΒΟΗΘΗΤΙΚΕΣ ΕΡΓΑΣΙΕΣ'!$B$13,0)</f>
        <v>0</v>
      </c>
      <c r="D75" s="2">
        <f>IF(B75,0,IF(PROGRAMME!$B$5+PROGRAMME!$B$4*PROGRAMME!$B$6*PROGRAMME!$C$6&gt;=A75,$D$4+H75,0))</f>
        <v>0</v>
      </c>
      <c r="E75" s="2">
        <f t="shared" si="2"/>
        <v>0</v>
      </c>
      <c r="F75" s="2">
        <f>IF('ΒΟΗΘΗΤΙΚΕΣ ΕΡΓΑΣΙΕΣ'!$B$12+'ΒΟΗΘΗΤΙΚΕΣ ΕΡΓΑΣΙΕΣ'!$D$11*'ΒΟΗΘΗΤΙΚΕΣ ΕΡΓΑΣΙΕΣ'!$B$13*'ΒΟΗΘΗΤΙΚΕΣ ΕΡΓΑΣΙΕΣ'!$D$12&gt;=A75,D75+F74,0)</f>
        <v>0</v>
      </c>
      <c r="G75" s="2">
        <f t="shared" si="3"/>
        <v>0</v>
      </c>
      <c r="H75" s="2">
        <f>IF(A75-$A$4='ΒΟΗΘΗΤΙΚΕΣ ΕΡΓΑΣΙΕΣ'!$G$6,PROGRAMME!$C$9,0)</f>
        <v>0</v>
      </c>
    </row>
    <row r="76" spans="1:8" x14ac:dyDescent="0.25">
      <c r="A76" s="10">
        <f>+A75+PROGRAMME!$C$6</f>
        <v>50771.5</v>
      </c>
      <c r="B76" s="10" t="b">
        <f>AND(PROGRAMME!$C$7&gt;0,PROGRAMME!$C$7&gt;-$A$4+A76)</f>
        <v>0</v>
      </c>
      <c r="C76" s="2">
        <f>IF('ΒΟΗΘΗΤΙΚΕΣ ΕΡΓΑΣΙΕΣ'!$B$12+'ΒΟΗΘΗΤΙΚΕΣ ΕΡΓΑΣΙΕΣ'!$D$11*'ΒΟΗΘΗΤΙΚΕΣ ΕΡΓΑΣΙΕΣ'!$B$13*'ΒΟΗΘΗΤΙΚΕΣ ΕΡΓΑΣΙΕΣ'!$D$12&gt;=A76,G75*'ΒΟΗΘΗΤΙΚΕΣ ΕΡΓΑΣΙΕΣ'!$D$10/'ΒΟΗΘΗΤΙΚΕΣ ΕΡΓΑΣΙΕΣ'!$B$13,0)</f>
        <v>0</v>
      </c>
      <c r="D76" s="2">
        <f>IF(B76,0,IF(PROGRAMME!$B$5+PROGRAMME!$B$4*PROGRAMME!$B$6*PROGRAMME!$C$6&gt;=A76,$D$4+H76,0))</f>
        <v>0</v>
      </c>
      <c r="E76" s="2">
        <f t="shared" si="2"/>
        <v>0</v>
      </c>
      <c r="F76" s="2">
        <f>IF('ΒΟΗΘΗΤΙΚΕΣ ΕΡΓΑΣΙΕΣ'!$B$12+'ΒΟΗΘΗΤΙΚΕΣ ΕΡΓΑΣΙΕΣ'!$D$11*'ΒΟΗΘΗΤΙΚΕΣ ΕΡΓΑΣΙΕΣ'!$B$13*'ΒΟΗΘΗΤΙΚΕΣ ΕΡΓΑΣΙΕΣ'!$D$12&gt;=A76,D76+F75,0)</f>
        <v>0</v>
      </c>
      <c r="G76" s="2">
        <f t="shared" si="3"/>
        <v>0</v>
      </c>
      <c r="H76" s="2">
        <f>IF(A76-$A$4='ΒΟΗΘΗΤΙΚΕΣ ΕΡΓΑΣΙΕΣ'!$G$6,PROGRAMME!$C$9,0)</f>
        <v>0</v>
      </c>
    </row>
    <row r="77" spans="1:8" x14ac:dyDescent="0.25">
      <c r="A77" s="10">
        <f>+A76+PROGRAMME!$C$6</f>
        <v>50862.8125</v>
      </c>
      <c r="B77" s="10" t="b">
        <f>AND(PROGRAMME!$C$7&gt;0,PROGRAMME!$C$7&gt;-$A$4+A77)</f>
        <v>0</v>
      </c>
      <c r="C77" s="2">
        <f>IF('ΒΟΗΘΗΤΙΚΕΣ ΕΡΓΑΣΙΕΣ'!$B$12+'ΒΟΗΘΗΤΙΚΕΣ ΕΡΓΑΣΙΕΣ'!$D$11*'ΒΟΗΘΗΤΙΚΕΣ ΕΡΓΑΣΙΕΣ'!$B$13*'ΒΟΗΘΗΤΙΚΕΣ ΕΡΓΑΣΙΕΣ'!$D$12&gt;=A77,G76*'ΒΟΗΘΗΤΙΚΕΣ ΕΡΓΑΣΙΕΣ'!$D$10/'ΒΟΗΘΗΤΙΚΕΣ ΕΡΓΑΣΙΕΣ'!$B$13,0)</f>
        <v>0</v>
      </c>
      <c r="D77" s="2">
        <f>IF(B77,0,IF(PROGRAMME!$B$5+PROGRAMME!$B$4*PROGRAMME!$B$6*PROGRAMME!$C$6&gt;=A77,$D$4+H77,0))</f>
        <v>0</v>
      </c>
      <c r="E77" s="2">
        <f t="shared" si="2"/>
        <v>0</v>
      </c>
      <c r="F77" s="2">
        <f>IF('ΒΟΗΘΗΤΙΚΕΣ ΕΡΓΑΣΙΕΣ'!$B$12+'ΒΟΗΘΗΤΙΚΕΣ ΕΡΓΑΣΙΕΣ'!$D$11*'ΒΟΗΘΗΤΙΚΕΣ ΕΡΓΑΣΙΕΣ'!$B$13*'ΒΟΗΘΗΤΙΚΕΣ ΕΡΓΑΣΙΕΣ'!$D$12&gt;=A77,D77+F76,0)</f>
        <v>0</v>
      </c>
      <c r="G77" s="2">
        <f t="shared" si="3"/>
        <v>0</v>
      </c>
      <c r="H77" s="2">
        <f>IF(A77-$A$4='ΒΟΗΘΗΤΙΚΕΣ ΕΡΓΑΣΙΕΣ'!$G$6,PROGRAMME!$C$9,0)</f>
        <v>0</v>
      </c>
    </row>
    <row r="78" spans="1:8" x14ac:dyDescent="0.25">
      <c r="A78" s="10">
        <f>+A77+PROGRAMME!$C$6</f>
        <v>50954.125</v>
      </c>
      <c r="B78" s="10" t="b">
        <f>AND(PROGRAMME!$C$7&gt;0,PROGRAMME!$C$7&gt;-$A$4+A78)</f>
        <v>0</v>
      </c>
      <c r="C78" s="2">
        <f>IF('ΒΟΗΘΗΤΙΚΕΣ ΕΡΓΑΣΙΕΣ'!$B$12+'ΒΟΗΘΗΤΙΚΕΣ ΕΡΓΑΣΙΕΣ'!$D$11*'ΒΟΗΘΗΤΙΚΕΣ ΕΡΓΑΣΙΕΣ'!$B$13*'ΒΟΗΘΗΤΙΚΕΣ ΕΡΓΑΣΙΕΣ'!$D$12&gt;=A78,G77*'ΒΟΗΘΗΤΙΚΕΣ ΕΡΓΑΣΙΕΣ'!$D$10/'ΒΟΗΘΗΤΙΚΕΣ ΕΡΓΑΣΙΕΣ'!$B$13,0)</f>
        <v>0</v>
      </c>
      <c r="D78" s="2">
        <f>IF(B78,0,IF(PROGRAMME!$B$5+PROGRAMME!$B$4*PROGRAMME!$B$6*PROGRAMME!$C$6&gt;=A78,$D$4+H78,0))</f>
        <v>0</v>
      </c>
      <c r="E78" s="2">
        <f t="shared" si="2"/>
        <v>0</v>
      </c>
      <c r="F78" s="2">
        <f>IF('ΒΟΗΘΗΤΙΚΕΣ ΕΡΓΑΣΙΕΣ'!$B$12+'ΒΟΗΘΗΤΙΚΕΣ ΕΡΓΑΣΙΕΣ'!$D$11*'ΒΟΗΘΗΤΙΚΕΣ ΕΡΓΑΣΙΕΣ'!$B$13*'ΒΟΗΘΗΤΙΚΕΣ ΕΡΓΑΣΙΕΣ'!$D$12&gt;=A78,D78+F77,0)</f>
        <v>0</v>
      </c>
      <c r="G78" s="2">
        <f t="shared" si="3"/>
        <v>0</v>
      </c>
      <c r="H78" s="2">
        <f>IF(A78-$A$4='ΒΟΗΘΗΤΙΚΕΣ ΕΡΓΑΣΙΕΣ'!$G$6,PROGRAMME!$C$9,0)</f>
        <v>0</v>
      </c>
    </row>
    <row r="79" spans="1:8" x14ac:dyDescent="0.25">
      <c r="A79" s="10">
        <f>+A78+PROGRAMME!$C$6</f>
        <v>51045.4375</v>
      </c>
      <c r="B79" s="10" t="b">
        <f>AND(PROGRAMME!$C$7&gt;0,PROGRAMME!$C$7&gt;-$A$4+A79)</f>
        <v>0</v>
      </c>
      <c r="C79" s="2">
        <f>IF('ΒΟΗΘΗΤΙΚΕΣ ΕΡΓΑΣΙΕΣ'!$B$12+'ΒΟΗΘΗΤΙΚΕΣ ΕΡΓΑΣΙΕΣ'!$D$11*'ΒΟΗΘΗΤΙΚΕΣ ΕΡΓΑΣΙΕΣ'!$B$13*'ΒΟΗΘΗΤΙΚΕΣ ΕΡΓΑΣΙΕΣ'!$D$12&gt;=A79,G78*'ΒΟΗΘΗΤΙΚΕΣ ΕΡΓΑΣΙΕΣ'!$D$10/'ΒΟΗΘΗΤΙΚΕΣ ΕΡΓΑΣΙΕΣ'!$B$13,0)</f>
        <v>0</v>
      </c>
      <c r="D79" s="2">
        <f>IF(B79,0,IF(PROGRAMME!$B$5+PROGRAMME!$B$4*PROGRAMME!$B$6*PROGRAMME!$C$6&gt;=A79,$D$4+H79,0))</f>
        <v>0</v>
      </c>
      <c r="E79" s="2">
        <f t="shared" si="2"/>
        <v>0</v>
      </c>
      <c r="F79" s="2">
        <f>IF('ΒΟΗΘΗΤΙΚΕΣ ΕΡΓΑΣΙΕΣ'!$B$12+'ΒΟΗΘΗΤΙΚΕΣ ΕΡΓΑΣΙΕΣ'!$D$11*'ΒΟΗΘΗΤΙΚΕΣ ΕΡΓΑΣΙΕΣ'!$B$13*'ΒΟΗΘΗΤΙΚΕΣ ΕΡΓΑΣΙΕΣ'!$D$12&gt;=A79,D79+F78,0)</f>
        <v>0</v>
      </c>
      <c r="G79" s="2">
        <f t="shared" si="3"/>
        <v>0</v>
      </c>
      <c r="H79" s="2">
        <f>IF(A79-$A$4='ΒΟΗΘΗΤΙΚΕΣ ΕΡΓΑΣΙΕΣ'!$G$6,PROGRAMME!$C$9,0)</f>
        <v>0</v>
      </c>
    </row>
    <row r="80" spans="1:8" x14ac:dyDescent="0.25">
      <c r="A80" s="10">
        <f>+A79+PROGRAMME!$C$6</f>
        <v>51136.75</v>
      </c>
      <c r="B80" s="10" t="b">
        <f>AND(PROGRAMME!$C$7&gt;0,PROGRAMME!$C$7&gt;-$A$4+A80)</f>
        <v>0</v>
      </c>
      <c r="C80" s="2">
        <f>IF('ΒΟΗΘΗΤΙΚΕΣ ΕΡΓΑΣΙΕΣ'!$B$12+'ΒΟΗΘΗΤΙΚΕΣ ΕΡΓΑΣΙΕΣ'!$D$11*'ΒΟΗΘΗΤΙΚΕΣ ΕΡΓΑΣΙΕΣ'!$B$13*'ΒΟΗΘΗΤΙΚΕΣ ΕΡΓΑΣΙΕΣ'!$D$12&gt;=A80,G79*'ΒΟΗΘΗΤΙΚΕΣ ΕΡΓΑΣΙΕΣ'!$D$10/'ΒΟΗΘΗΤΙΚΕΣ ΕΡΓΑΣΙΕΣ'!$B$13,0)</f>
        <v>0</v>
      </c>
      <c r="D80" s="2">
        <f>IF(B80,0,IF(PROGRAMME!$B$5+PROGRAMME!$B$4*PROGRAMME!$B$6*PROGRAMME!$C$6&gt;=A80,$D$4+H80,0))</f>
        <v>0</v>
      </c>
      <c r="E80" s="2">
        <f t="shared" si="2"/>
        <v>0</v>
      </c>
      <c r="F80" s="2">
        <f>IF('ΒΟΗΘΗΤΙΚΕΣ ΕΡΓΑΣΙΕΣ'!$B$12+'ΒΟΗΘΗΤΙΚΕΣ ΕΡΓΑΣΙΕΣ'!$D$11*'ΒΟΗΘΗΤΙΚΕΣ ΕΡΓΑΣΙΕΣ'!$B$13*'ΒΟΗΘΗΤΙΚΕΣ ΕΡΓΑΣΙΕΣ'!$D$12&gt;=A80,D80+F79,0)</f>
        <v>0</v>
      </c>
      <c r="G80" s="2">
        <f t="shared" si="3"/>
        <v>0</v>
      </c>
      <c r="H80" s="2">
        <f>IF(A80-$A$4='ΒΟΗΘΗΤΙΚΕΣ ΕΡΓΑΣΙΕΣ'!$G$6,PROGRAMME!$C$9,0)</f>
        <v>0</v>
      </c>
    </row>
    <row r="81" spans="1:8" x14ac:dyDescent="0.25">
      <c r="A81" s="10">
        <f>+A80+PROGRAMME!$C$6</f>
        <v>51228.0625</v>
      </c>
      <c r="B81" s="10" t="b">
        <f>AND(PROGRAMME!$C$7&gt;0,PROGRAMME!$C$7&gt;-$A$4+A81)</f>
        <v>0</v>
      </c>
      <c r="C81" s="2">
        <f>IF('ΒΟΗΘΗΤΙΚΕΣ ΕΡΓΑΣΙΕΣ'!$B$12+'ΒΟΗΘΗΤΙΚΕΣ ΕΡΓΑΣΙΕΣ'!$D$11*'ΒΟΗΘΗΤΙΚΕΣ ΕΡΓΑΣΙΕΣ'!$B$13*'ΒΟΗΘΗΤΙΚΕΣ ΕΡΓΑΣΙΕΣ'!$D$12&gt;=A81,G80*'ΒΟΗΘΗΤΙΚΕΣ ΕΡΓΑΣΙΕΣ'!$D$10/'ΒΟΗΘΗΤΙΚΕΣ ΕΡΓΑΣΙΕΣ'!$B$13,0)</f>
        <v>0</v>
      </c>
      <c r="D81" s="2">
        <f>IF(B81,0,IF(PROGRAMME!$B$5+PROGRAMME!$B$4*PROGRAMME!$B$6*PROGRAMME!$C$6&gt;=A81,$D$4+H81,0))</f>
        <v>0</v>
      </c>
      <c r="E81" s="2">
        <f t="shared" si="2"/>
        <v>0</v>
      </c>
      <c r="F81" s="2">
        <f>IF('ΒΟΗΘΗΤΙΚΕΣ ΕΡΓΑΣΙΕΣ'!$B$12+'ΒΟΗΘΗΤΙΚΕΣ ΕΡΓΑΣΙΕΣ'!$D$11*'ΒΟΗΘΗΤΙΚΕΣ ΕΡΓΑΣΙΕΣ'!$B$13*'ΒΟΗΘΗΤΙΚΕΣ ΕΡΓΑΣΙΕΣ'!$D$12&gt;=A81,D81+F80,0)</f>
        <v>0</v>
      </c>
      <c r="G81" s="2">
        <f t="shared" si="3"/>
        <v>0</v>
      </c>
      <c r="H81" s="2">
        <f>IF(A81-$A$4='ΒΟΗΘΗΤΙΚΕΣ ΕΡΓΑΣΙΕΣ'!$G$6,PROGRAMME!$C$9,0)</f>
        <v>0</v>
      </c>
    </row>
    <row r="82" spans="1:8" x14ac:dyDescent="0.25">
      <c r="A82" s="10">
        <f>+A81+PROGRAMME!$C$6</f>
        <v>51319.375</v>
      </c>
      <c r="B82" s="10" t="b">
        <f>AND(PROGRAMME!$C$7&gt;0,PROGRAMME!$C$7&gt;-$A$4+A82)</f>
        <v>0</v>
      </c>
      <c r="C82" s="2">
        <f>IF('ΒΟΗΘΗΤΙΚΕΣ ΕΡΓΑΣΙΕΣ'!$B$12+'ΒΟΗΘΗΤΙΚΕΣ ΕΡΓΑΣΙΕΣ'!$D$11*'ΒΟΗΘΗΤΙΚΕΣ ΕΡΓΑΣΙΕΣ'!$B$13*'ΒΟΗΘΗΤΙΚΕΣ ΕΡΓΑΣΙΕΣ'!$D$12&gt;=A82,G81*'ΒΟΗΘΗΤΙΚΕΣ ΕΡΓΑΣΙΕΣ'!$D$10/'ΒΟΗΘΗΤΙΚΕΣ ΕΡΓΑΣΙΕΣ'!$B$13,0)</f>
        <v>0</v>
      </c>
      <c r="D82" s="2">
        <f>IF(B82,0,IF(PROGRAMME!$B$5+PROGRAMME!$B$4*PROGRAMME!$B$6*PROGRAMME!$C$6&gt;=A82,$D$4+H82,0))</f>
        <v>0</v>
      </c>
      <c r="E82" s="2">
        <f t="shared" si="2"/>
        <v>0</v>
      </c>
      <c r="F82" s="2">
        <f>IF('ΒΟΗΘΗΤΙΚΕΣ ΕΡΓΑΣΙΕΣ'!$B$12+'ΒΟΗΘΗΤΙΚΕΣ ΕΡΓΑΣΙΕΣ'!$D$11*'ΒΟΗΘΗΤΙΚΕΣ ΕΡΓΑΣΙΕΣ'!$B$13*'ΒΟΗΘΗΤΙΚΕΣ ΕΡΓΑΣΙΕΣ'!$D$12&gt;=A82,D82+F81,0)</f>
        <v>0</v>
      </c>
      <c r="G82" s="2">
        <f t="shared" si="3"/>
        <v>0</v>
      </c>
      <c r="H82" s="2">
        <f>IF(A82-$A$4='ΒΟΗΘΗΤΙΚΕΣ ΕΡΓΑΣΙΕΣ'!$G$6,PROGRAMME!$C$9,0)</f>
        <v>0</v>
      </c>
    </row>
    <row r="83" spans="1:8" x14ac:dyDescent="0.25">
      <c r="A83" s="10">
        <f>+A82+PROGRAMME!$C$6</f>
        <v>51410.6875</v>
      </c>
      <c r="B83" s="10" t="b">
        <f>AND(PROGRAMME!$C$7&gt;0,PROGRAMME!$C$7&gt;-$A$4+A83)</f>
        <v>0</v>
      </c>
      <c r="C83" s="2">
        <f>IF('ΒΟΗΘΗΤΙΚΕΣ ΕΡΓΑΣΙΕΣ'!$B$12+'ΒΟΗΘΗΤΙΚΕΣ ΕΡΓΑΣΙΕΣ'!$D$11*'ΒΟΗΘΗΤΙΚΕΣ ΕΡΓΑΣΙΕΣ'!$B$13*'ΒΟΗΘΗΤΙΚΕΣ ΕΡΓΑΣΙΕΣ'!$D$12&gt;=A83,G82*'ΒΟΗΘΗΤΙΚΕΣ ΕΡΓΑΣΙΕΣ'!$D$10/'ΒΟΗΘΗΤΙΚΕΣ ΕΡΓΑΣΙΕΣ'!$B$13,0)</f>
        <v>0</v>
      </c>
      <c r="D83" s="2">
        <f>IF(B83,0,IF(PROGRAMME!$B$5+PROGRAMME!$B$4*PROGRAMME!$B$6*PROGRAMME!$C$6&gt;=A83,$D$4+H83,0))</f>
        <v>0</v>
      </c>
      <c r="E83" s="2">
        <f t="shared" si="2"/>
        <v>0</v>
      </c>
      <c r="F83" s="2">
        <f>IF('ΒΟΗΘΗΤΙΚΕΣ ΕΡΓΑΣΙΕΣ'!$B$12+'ΒΟΗΘΗΤΙΚΕΣ ΕΡΓΑΣΙΕΣ'!$D$11*'ΒΟΗΘΗΤΙΚΕΣ ΕΡΓΑΣΙΕΣ'!$B$13*'ΒΟΗΘΗΤΙΚΕΣ ΕΡΓΑΣΙΕΣ'!$D$12&gt;=A83,D83+F82,0)</f>
        <v>0</v>
      </c>
      <c r="G83" s="2">
        <f t="shared" si="3"/>
        <v>0</v>
      </c>
      <c r="H83" s="2">
        <f>IF(A83-$A$4='ΒΟΗΘΗΤΙΚΕΣ ΕΡΓΑΣΙΕΣ'!$G$6,PROGRAMME!$C$9,0)</f>
        <v>0</v>
      </c>
    </row>
    <row r="84" spans="1:8" x14ac:dyDescent="0.25">
      <c r="A84" s="10">
        <f>+A83+PROGRAMME!$C$6</f>
        <v>51502</v>
      </c>
      <c r="B84" s="10" t="b">
        <f>AND(PROGRAMME!$C$7&gt;0,PROGRAMME!$C$7&gt;-$A$4+A84)</f>
        <v>0</v>
      </c>
      <c r="C84" s="2">
        <f>IF('ΒΟΗΘΗΤΙΚΕΣ ΕΡΓΑΣΙΕΣ'!$B$12+'ΒΟΗΘΗΤΙΚΕΣ ΕΡΓΑΣΙΕΣ'!$D$11*'ΒΟΗΘΗΤΙΚΕΣ ΕΡΓΑΣΙΕΣ'!$B$13*'ΒΟΗΘΗΤΙΚΕΣ ΕΡΓΑΣΙΕΣ'!$D$12&gt;=A84,G83*'ΒΟΗΘΗΤΙΚΕΣ ΕΡΓΑΣΙΕΣ'!$D$10/'ΒΟΗΘΗΤΙΚΕΣ ΕΡΓΑΣΙΕΣ'!$B$13,0)</f>
        <v>0</v>
      </c>
      <c r="D84" s="2">
        <f>IF(B84,0,IF(PROGRAMME!$B$5+PROGRAMME!$B$4*PROGRAMME!$B$6*PROGRAMME!$C$6&gt;=A84,$D$4+H84,0))</f>
        <v>0</v>
      </c>
      <c r="E84" s="2">
        <f t="shared" si="2"/>
        <v>0</v>
      </c>
      <c r="F84" s="2">
        <f>IF('ΒΟΗΘΗΤΙΚΕΣ ΕΡΓΑΣΙΕΣ'!$B$12+'ΒΟΗΘΗΤΙΚΕΣ ΕΡΓΑΣΙΕΣ'!$D$11*'ΒΟΗΘΗΤΙΚΕΣ ΕΡΓΑΣΙΕΣ'!$B$13*'ΒΟΗΘΗΤΙΚΕΣ ΕΡΓΑΣΙΕΣ'!$D$12&gt;=A84,D84+F83,0)</f>
        <v>0</v>
      </c>
      <c r="G84" s="2">
        <f t="shared" si="3"/>
        <v>0</v>
      </c>
      <c r="H84" s="2">
        <f>IF(A84-$A$4='ΒΟΗΘΗΤΙΚΕΣ ΕΡΓΑΣΙΕΣ'!$G$6,PROGRAMME!$C$9,0)</f>
        <v>0</v>
      </c>
    </row>
    <row r="85" spans="1:8" x14ac:dyDescent="0.25">
      <c r="A85" s="10">
        <f>+A84+PROGRAMME!$C$6</f>
        <v>51593.3125</v>
      </c>
      <c r="B85" s="10" t="b">
        <f>AND(PROGRAMME!$C$7&gt;0,PROGRAMME!$C$7&gt;-$A$4+A85)</f>
        <v>0</v>
      </c>
      <c r="C85" s="2">
        <f>IF('ΒΟΗΘΗΤΙΚΕΣ ΕΡΓΑΣΙΕΣ'!$B$12+'ΒΟΗΘΗΤΙΚΕΣ ΕΡΓΑΣΙΕΣ'!$D$11*'ΒΟΗΘΗΤΙΚΕΣ ΕΡΓΑΣΙΕΣ'!$B$13*'ΒΟΗΘΗΤΙΚΕΣ ΕΡΓΑΣΙΕΣ'!$D$12&gt;=A85,G84*'ΒΟΗΘΗΤΙΚΕΣ ΕΡΓΑΣΙΕΣ'!$D$10/'ΒΟΗΘΗΤΙΚΕΣ ΕΡΓΑΣΙΕΣ'!$B$13,0)</f>
        <v>0</v>
      </c>
      <c r="D85" s="2">
        <f>IF(B85,0,IF(PROGRAMME!$B$5+PROGRAMME!$B$4*PROGRAMME!$B$6*PROGRAMME!$C$6&gt;=A85,$D$4+H85,0))</f>
        <v>0</v>
      </c>
      <c r="E85" s="2">
        <f t="shared" si="2"/>
        <v>0</v>
      </c>
      <c r="F85" s="2">
        <f>IF('ΒΟΗΘΗΤΙΚΕΣ ΕΡΓΑΣΙΕΣ'!$B$12+'ΒΟΗΘΗΤΙΚΕΣ ΕΡΓΑΣΙΕΣ'!$D$11*'ΒΟΗΘΗΤΙΚΕΣ ΕΡΓΑΣΙΕΣ'!$B$13*'ΒΟΗΘΗΤΙΚΕΣ ΕΡΓΑΣΙΕΣ'!$D$12&gt;=A85,D85+F84,0)</f>
        <v>0</v>
      </c>
      <c r="G85" s="2">
        <f t="shared" si="3"/>
        <v>0</v>
      </c>
      <c r="H85" s="2">
        <f>IF(A85-$A$4='ΒΟΗΘΗΤΙΚΕΣ ΕΡΓΑΣΙΕΣ'!$G$6,PROGRAMME!$C$9,0)</f>
        <v>0</v>
      </c>
    </row>
    <row r="86" spans="1:8" x14ac:dyDescent="0.25">
      <c r="A86" s="10">
        <f>+A85+PROGRAMME!$C$6</f>
        <v>51684.625</v>
      </c>
      <c r="B86" s="10" t="b">
        <f>AND(PROGRAMME!$C$7&gt;0,PROGRAMME!$C$7&gt;-$A$4+A86)</f>
        <v>0</v>
      </c>
      <c r="C86" s="2">
        <f>IF('ΒΟΗΘΗΤΙΚΕΣ ΕΡΓΑΣΙΕΣ'!$B$12+'ΒΟΗΘΗΤΙΚΕΣ ΕΡΓΑΣΙΕΣ'!$D$11*'ΒΟΗΘΗΤΙΚΕΣ ΕΡΓΑΣΙΕΣ'!$B$13*'ΒΟΗΘΗΤΙΚΕΣ ΕΡΓΑΣΙΕΣ'!$D$12&gt;=A86,G85*'ΒΟΗΘΗΤΙΚΕΣ ΕΡΓΑΣΙΕΣ'!$D$10/'ΒΟΗΘΗΤΙΚΕΣ ΕΡΓΑΣΙΕΣ'!$B$13,0)</f>
        <v>0</v>
      </c>
      <c r="D86" s="2">
        <f>IF(B86,0,IF(PROGRAMME!$B$5+PROGRAMME!$B$4*PROGRAMME!$B$6*PROGRAMME!$C$6&gt;=A86,$D$4+H86,0))</f>
        <v>0</v>
      </c>
      <c r="E86" s="2">
        <f t="shared" si="2"/>
        <v>0</v>
      </c>
      <c r="F86" s="2">
        <f>IF('ΒΟΗΘΗΤΙΚΕΣ ΕΡΓΑΣΙΕΣ'!$B$12+'ΒΟΗΘΗΤΙΚΕΣ ΕΡΓΑΣΙΕΣ'!$D$11*'ΒΟΗΘΗΤΙΚΕΣ ΕΡΓΑΣΙΕΣ'!$B$13*'ΒΟΗΘΗΤΙΚΕΣ ΕΡΓΑΣΙΕΣ'!$D$12&gt;=A86,D86+F85,0)</f>
        <v>0</v>
      </c>
      <c r="G86" s="2">
        <f t="shared" si="3"/>
        <v>0</v>
      </c>
      <c r="H86" s="2">
        <f>IF(A86-$A$4='ΒΟΗΘΗΤΙΚΕΣ ΕΡΓΑΣΙΕΣ'!$G$6,PROGRAMME!$C$9,0)</f>
        <v>0</v>
      </c>
    </row>
    <row r="87" spans="1:8" x14ac:dyDescent="0.25">
      <c r="A87" s="10">
        <f>+A86+PROGRAMME!$C$6</f>
        <v>51775.9375</v>
      </c>
      <c r="B87" s="10" t="b">
        <f>AND(PROGRAMME!$C$7&gt;0,PROGRAMME!$C$7&gt;-$A$4+A87)</f>
        <v>0</v>
      </c>
      <c r="C87" s="2">
        <f>IF('ΒΟΗΘΗΤΙΚΕΣ ΕΡΓΑΣΙΕΣ'!$B$12+'ΒΟΗΘΗΤΙΚΕΣ ΕΡΓΑΣΙΕΣ'!$D$11*'ΒΟΗΘΗΤΙΚΕΣ ΕΡΓΑΣΙΕΣ'!$B$13*'ΒΟΗΘΗΤΙΚΕΣ ΕΡΓΑΣΙΕΣ'!$D$12&gt;=A87,G86*'ΒΟΗΘΗΤΙΚΕΣ ΕΡΓΑΣΙΕΣ'!$D$10/'ΒΟΗΘΗΤΙΚΕΣ ΕΡΓΑΣΙΕΣ'!$B$13,0)</f>
        <v>0</v>
      </c>
      <c r="D87" s="2">
        <f>IF(B87,0,IF(PROGRAMME!$B$5+PROGRAMME!$B$4*PROGRAMME!$B$6*PROGRAMME!$C$6&gt;=A87,$D$4+H87,0))</f>
        <v>0</v>
      </c>
      <c r="E87" s="2">
        <f t="shared" si="2"/>
        <v>0</v>
      </c>
      <c r="F87" s="2">
        <f>IF('ΒΟΗΘΗΤΙΚΕΣ ΕΡΓΑΣΙΕΣ'!$B$12+'ΒΟΗΘΗΤΙΚΕΣ ΕΡΓΑΣΙΕΣ'!$D$11*'ΒΟΗΘΗΤΙΚΕΣ ΕΡΓΑΣΙΕΣ'!$B$13*'ΒΟΗΘΗΤΙΚΕΣ ΕΡΓΑΣΙΕΣ'!$D$12&gt;=A87,D87+F86,0)</f>
        <v>0</v>
      </c>
      <c r="G87" s="2">
        <f t="shared" si="3"/>
        <v>0</v>
      </c>
      <c r="H87" s="2">
        <f>IF(A87-$A$4='ΒΟΗΘΗΤΙΚΕΣ ΕΡΓΑΣΙΕΣ'!$G$6,PROGRAMME!$C$9,0)</f>
        <v>0</v>
      </c>
    </row>
    <row r="88" spans="1:8" x14ac:dyDescent="0.25">
      <c r="A88" s="10">
        <f>+A87+PROGRAMME!$C$6</f>
        <v>51867.25</v>
      </c>
      <c r="B88" s="10" t="b">
        <f>AND(PROGRAMME!$C$7&gt;0,PROGRAMME!$C$7&gt;-$A$4+A88)</f>
        <v>0</v>
      </c>
      <c r="C88" s="2">
        <f>IF('ΒΟΗΘΗΤΙΚΕΣ ΕΡΓΑΣΙΕΣ'!$B$12+'ΒΟΗΘΗΤΙΚΕΣ ΕΡΓΑΣΙΕΣ'!$D$11*'ΒΟΗΘΗΤΙΚΕΣ ΕΡΓΑΣΙΕΣ'!$B$13*'ΒΟΗΘΗΤΙΚΕΣ ΕΡΓΑΣΙΕΣ'!$D$12&gt;=A88,G87*'ΒΟΗΘΗΤΙΚΕΣ ΕΡΓΑΣΙΕΣ'!$D$10/'ΒΟΗΘΗΤΙΚΕΣ ΕΡΓΑΣΙΕΣ'!$B$13,0)</f>
        <v>0</v>
      </c>
      <c r="D88" s="2">
        <f>IF(B88,0,IF(PROGRAMME!$B$5+PROGRAMME!$B$4*PROGRAMME!$B$6*PROGRAMME!$C$6&gt;=A88,$D$4+H88,0))</f>
        <v>0</v>
      </c>
      <c r="E88" s="2">
        <f t="shared" si="2"/>
        <v>0</v>
      </c>
      <c r="F88" s="2">
        <f>IF('ΒΟΗΘΗΤΙΚΕΣ ΕΡΓΑΣΙΕΣ'!$B$12+'ΒΟΗΘΗΤΙΚΕΣ ΕΡΓΑΣΙΕΣ'!$D$11*'ΒΟΗΘΗΤΙΚΕΣ ΕΡΓΑΣΙΕΣ'!$B$13*'ΒΟΗΘΗΤΙΚΕΣ ΕΡΓΑΣΙΕΣ'!$D$12&gt;=A88,D88+F87,0)</f>
        <v>0</v>
      </c>
      <c r="G88" s="2">
        <f t="shared" si="3"/>
        <v>0</v>
      </c>
      <c r="H88" s="2">
        <f>IF(A88-$A$4='ΒΟΗΘΗΤΙΚΕΣ ΕΡΓΑΣΙΕΣ'!$G$6,PROGRAMME!$C$9,0)</f>
        <v>0</v>
      </c>
    </row>
    <row r="89" spans="1:8" x14ac:dyDescent="0.25">
      <c r="A89" s="10">
        <f>+A88+PROGRAMME!$C$6</f>
        <v>51958.5625</v>
      </c>
      <c r="B89" s="10" t="b">
        <f>AND(PROGRAMME!$C$7&gt;0,PROGRAMME!$C$7&gt;-$A$4+A89)</f>
        <v>0</v>
      </c>
      <c r="C89" s="2">
        <f>IF('ΒΟΗΘΗΤΙΚΕΣ ΕΡΓΑΣΙΕΣ'!$B$12+'ΒΟΗΘΗΤΙΚΕΣ ΕΡΓΑΣΙΕΣ'!$D$11*'ΒΟΗΘΗΤΙΚΕΣ ΕΡΓΑΣΙΕΣ'!$B$13*'ΒΟΗΘΗΤΙΚΕΣ ΕΡΓΑΣΙΕΣ'!$D$12&gt;=A89,G88*'ΒΟΗΘΗΤΙΚΕΣ ΕΡΓΑΣΙΕΣ'!$D$10/'ΒΟΗΘΗΤΙΚΕΣ ΕΡΓΑΣΙΕΣ'!$B$13,0)</f>
        <v>0</v>
      </c>
      <c r="D89" s="2">
        <f>IF(B89,0,IF(PROGRAMME!$B$5+PROGRAMME!$B$4*PROGRAMME!$B$6*PROGRAMME!$C$6&gt;=A89,$D$4+H89,0))</f>
        <v>0</v>
      </c>
      <c r="E89" s="2">
        <f t="shared" si="2"/>
        <v>0</v>
      </c>
      <c r="F89" s="2">
        <f>IF('ΒΟΗΘΗΤΙΚΕΣ ΕΡΓΑΣΙΕΣ'!$B$12+'ΒΟΗΘΗΤΙΚΕΣ ΕΡΓΑΣΙΕΣ'!$D$11*'ΒΟΗΘΗΤΙΚΕΣ ΕΡΓΑΣΙΕΣ'!$B$13*'ΒΟΗΘΗΤΙΚΕΣ ΕΡΓΑΣΙΕΣ'!$D$12&gt;=A89,D89+F88,0)</f>
        <v>0</v>
      </c>
      <c r="G89" s="2">
        <f t="shared" si="3"/>
        <v>0</v>
      </c>
      <c r="H89" s="2">
        <f>IF(A89-$A$4='ΒΟΗΘΗΤΙΚΕΣ ΕΡΓΑΣΙΕΣ'!$G$6,PROGRAMME!$C$9,0)</f>
        <v>0</v>
      </c>
    </row>
    <row r="90" spans="1:8" x14ac:dyDescent="0.25">
      <c r="A90" s="10">
        <f>+A89+PROGRAMME!$C$6</f>
        <v>52049.875</v>
      </c>
      <c r="B90" s="10" t="b">
        <f>AND(PROGRAMME!$C$7&gt;0,PROGRAMME!$C$7&gt;-$A$4+A90)</f>
        <v>0</v>
      </c>
      <c r="C90" s="2">
        <f>IF('ΒΟΗΘΗΤΙΚΕΣ ΕΡΓΑΣΙΕΣ'!$B$12+'ΒΟΗΘΗΤΙΚΕΣ ΕΡΓΑΣΙΕΣ'!$D$11*'ΒΟΗΘΗΤΙΚΕΣ ΕΡΓΑΣΙΕΣ'!$B$13*'ΒΟΗΘΗΤΙΚΕΣ ΕΡΓΑΣΙΕΣ'!$D$12&gt;=A90,G89*'ΒΟΗΘΗΤΙΚΕΣ ΕΡΓΑΣΙΕΣ'!$D$10/'ΒΟΗΘΗΤΙΚΕΣ ΕΡΓΑΣΙΕΣ'!$B$13,0)</f>
        <v>0</v>
      </c>
      <c r="D90" s="2">
        <f>IF(B90,0,IF(PROGRAMME!$B$5+PROGRAMME!$B$4*PROGRAMME!$B$6*PROGRAMME!$C$6&gt;=A90,$D$4+H90,0))</f>
        <v>0</v>
      </c>
      <c r="E90" s="2">
        <f t="shared" si="2"/>
        <v>0</v>
      </c>
      <c r="F90" s="2">
        <f>IF('ΒΟΗΘΗΤΙΚΕΣ ΕΡΓΑΣΙΕΣ'!$B$12+'ΒΟΗΘΗΤΙΚΕΣ ΕΡΓΑΣΙΕΣ'!$D$11*'ΒΟΗΘΗΤΙΚΕΣ ΕΡΓΑΣΙΕΣ'!$B$13*'ΒΟΗΘΗΤΙΚΕΣ ΕΡΓΑΣΙΕΣ'!$D$12&gt;=A90,D90+F89,0)</f>
        <v>0</v>
      </c>
      <c r="G90" s="2">
        <f t="shared" si="3"/>
        <v>0</v>
      </c>
      <c r="H90" s="2">
        <f>IF(A90-$A$4='ΒΟΗΘΗΤΙΚΕΣ ΕΡΓΑΣΙΕΣ'!$G$6,PROGRAMME!$C$9,0)</f>
        <v>0</v>
      </c>
    </row>
    <row r="91" spans="1:8" x14ac:dyDescent="0.25">
      <c r="A91" s="10">
        <f>+A90+PROGRAMME!$C$6</f>
        <v>52141.1875</v>
      </c>
      <c r="B91" s="10" t="b">
        <f>AND(PROGRAMME!$C$7&gt;0,PROGRAMME!$C$7&gt;-$A$4+A91)</f>
        <v>0</v>
      </c>
      <c r="C91" s="2">
        <f>IF('ΒΟΗΘΗΤΙΚΕΣ ΕΡΓΑΣΙΕΣ'!$B$12+'ΒΟΗΘΗΤΙΚΕΣ ΕΡΓΑΣΙΕΣ'!$D$11*'ΒΟΗΘΗΤΙΚΕΣ ΕΡΓΑΣΙΕΣ'!$B$13*'ΒΟΗΘΗΤΙΚΕΣ ΕΡΓΑΣΙΕΣ'!$D$12&gt;=A91,G90*'ΒΟΗΘΗΤΙΚΕΣ ΕΡΓΑΣΙΕΣ'!$D$10/'ΒΟΗΘΗΤΙΚΕΣ ΕΡΓΑΣΙΕΣ'!$B$13,0)</f>
        <v>0</v>
      </c>
      <c r="D91" s="2">
        <f>IF(B91,0,IF(PROGRAMME!$B$5+PROGRAMME!$B$4*PROGRAMME!$B$6*PROGRAMME!$C$6&gt;=A91,$D$4+H91,0))</f>
        <v>0</v>
      </c>
      <c r="E91" s="2">
        <f t="shared" si="2"/>
        <v>0</v>
      </c>
      <c r="F91" s="2">
        <f>IF('ΒΟΗΘΗΤΙΚΕΣ ΕΡΓΑΣΙΕΣ'!$B$12+'ΒΟΗΘΗΤΙΚΕΣ ΕΡΓΑΣΙΕΣ'!$D$11*'ΒΟΗΘΗΤΙΚΕΣ ΕΡΓΑΣΙΕΣ'!$B$13*'ΒΟΗΘΗΤΙΚΕΣ ΕΡΓΑΣΙΕΣ'!$D$12&gt;=A91,D91+F90,0)</f>
        <v>0</v>
      </c>
      <c r="G91" s="2">
        <f t="shared" si="3"/>
        <v>0</v>
      </c>
      <c r="H91" s="2">
        <f>IF(A91-$A$4='ΒΟΗΘΗΤΙΚΕΣ ΕΡΓΑΣΙΕΣ'!$G$6,PROGRAMME!$C$9,0)</f>
        <v>0</v>
      </c>
    </row>
    <row r="92" spans="1:8" x14ac:dyDescent="0.25">
      <c r="A92" s="10">
        <f>+A91+PROGRAMME!$C$6</f>
        <v>52232.5</v>
      </c>
      <c r="B92" s="10" t="b">
        <f>AND(PROGRAMME!$C$7&gt;0,PROGRAMME!$C$7&gt;-$A$4+A92)</f>
        <v>0</v>
      </c>
      <c r="C92" s="2">
        <f>IF('ΒΟΗΘΗΤΙΚΕΣ ΕΡΓΑΣΙΕΣ'!$B$12+'ΒΟΗΘΗΤΙΚΕΣ ΕΡΓΑΣΙΕΣ'!$D$11*'ΒΟΗΘΗΤΙΚΕΣ ΕΡΓΑΣΙΕΣ'!$B$13*'ΒΟΗΘΗΤΙΚΕΣ ΕΡΓΑΣΙΕΣ'!$D$12&gt;=A92,G91*'ΒΟΗΘΗΤΙΚΕΣ ΕΡΓΑΣΙΕΣ'!$D$10/'ΒΟΗΘΗΤΙΚΕΣ ΕΡΓΑΣΙΕΣ'!$B$13,0)</f>
        <v>0</v>
      </c>
      <c r="D92" s="2">
        <f>IF(B92,0,IF(PROGRAMME!$B$5+PROGRAMME!$B$4*PROGRAMME!$B$6*PROGRAMME!$C$6&gt;=A92,$D$4+H92,0))</f>
        <v>0</v>
      </c>
      <c r="E92" s="2">
        <f t="shared" si="2"/>
        <v>0</v>
      </c>
      <c r="F92" s="2">
        <f>IF('ΒΟΗΘΗΤΙΚΕΣ ΕΡΓΑΣΙΕΣ'!$B$12+'ΒΟΗΘΗΤΙΚΕΣ ΕΡΓΑΣΙΕΣ'!$D$11*'ΒΟΗΘΗΤΙΚΕΣ ΕΡΓΑΣΙΕΣ'!$B$13*'ΒΟΗΘΗΤΙΚΕΣ ΕΡΓΑΣΙΕΣ'!$D$12&gt;=A92,D92+F91,0)</f>
        <v>0</v>
      </c>
      <c r="G92" s="2">
        <f t="shared" si="3"/>
        <v>0</v>
      </c>
      <c r="H92" s="2">
        <f>IF(A92-$A$4='ΒΟΗΘΗΤΙΚΕΣ ΕΡΓΑΣΙΕΣ'!$G$6,PROGRAMME!$C$9,0)</f>
        <v>0</v>
      </c>
    </row>
    <row r="93" spans="1:8" x14ac:dyDescent="0.25">
      <c r="A93" s="10">
        <f>+A92+PROGRAMME!$C$6</f>
        <v>52323.8125</v>
      </c>
      <c r="B93" s="10" t="b">
        <f>AND(PROGRAMME!$C$7&gt;0,PROGRAMME!$C$7&gt;-$A$4+A93)</f>
        <v>0</v>
      </c>
      <c r="C93" s="2">
        <f>IF('ΒΟΗΘΗΤΙΚΕΣ ΕΡΓΑΣΙΕΣ'!$B$12+'ΒΟΗΘΗΤΙΚΕΣ ΕΡΓΑΣΙΕΣ'!$D$11*'ΒΟΗΘΗΤΙΚΕΣ ΕΡΓΑΣΙΕΣ'!$B$13*'ΒΟΗΘΗΤΙΚΕΣ ΕΡΓΑΣΙΕΣ'!$D$12&gt;=A93,G92*'ΒΟΗΘΗΤΙΚΕΣ ΕΡΓΑΣΙΕΣ'!$D$10/'ΒΟΗΘΗΤΙΚΕΣ ΕΡΓΑΣΙΕΣ'!$B$13,0)</f>
        <v>0</v>
      </c>
      <c r="D93" s="2">
        <f>IF(B93,0,IF(PROGRAMME!$B$5+PROGRAMME!$B$4*PROGRAMME!$B$6*PROGRAMME!$C$6&gt;=A93,$D$4+H93,0))</f>
        <v>0</v>
      </c>
      <c r="E93" s="2">
        <f t="shared" si="2"/>
        <v>0</v>
      </c>
      <c r="F93" s="2">
        <f>IF('ΒΟΗΘΗΤΙΚΕΣ ΕΡΓΑΣΙΕΣ'!$B$12+'ΒΟΗΘΗΤΙΚΕΣ ΕΡΓΑΣΙΕΣ'!$D$11*'ΒΟΗΘΗΤΙΚΕΣ ΕΡΓΑΣΙΕΣ'!$B$13*'ΒΟΗΘΗΤΙΚΕΣ ΕΡΓΑΣΙΕΣ'!$D$12&gt;=A93,D93+F92,0)</f>
        <v>0</v>
      </c>
      <c r="G93" s="2">
        <f t="shared" si="3"/>
        <v>0</v>
      </c>
      <c r="H93" s="2">
        <f>IF(A93-$A$4='ΒΟΗΘΗΤΙΚΕΣ ΕΡΓΑΣΙΕΣ'!$G$6,PROGRAMME!$C$9,0)</f>
        <v>0</v>
      </c>
    </row>
    <row r="94" spans="1:8" x14ac:dyDescent="0.25">
      <c r="A94" s="10">
        <f>+A93+PROGRAMME!$C$6</f>
        <v>52415.125</v>
      </c>
      <c r="B94" s="10" t="b">
        <f>AND(PROGRAMME!$C$7&gt;0,PROGRAMME!$C$7&gt;-$A$4+A94)</f>
        <v>0</v>
      </c>
      <c r="C94" s="2">
        <f>IF('ΒΟΗΘΗΤΙΚΕΣ ΕΡΓΑΣΙΕΣ'!$B$12+'ΒΟΗΘΗΤΙΚΕΣ ΕΡΓΑΣΙΕΣ'!$D$11*'ΒΟΗΘΗΤΙΚΕΣ ΕΡΓΑΣΙΕΣ'!$B$13*'ΒΟΗΘΗΤΙΚΕΣ ΕΡΓΑΣΙΕΣ'!$D$12&gt;=A94,G93*'ΒΟΗΘΗΤΙΚΕΣ ΕΡΓΑΣΙΕΣ'!$D$10/'ΒΟΗΘΗΤΙΚΕΣ ΕΡΓΑΣΙΕΣ'!$B$13,0)</f>
        <v>0</v>
      </c>
      <c r="D94" s="2">
        <f>IF(B94,0,IF(PROGRAMME!$B$5+PROGRAMME!$B$4*PROGRAMME!$B$6*PROGRAMME!$C$6&gt;=A94,$D$4+H94,0))</f>
        <v>0</v>
      </c>
      <c r="E94" s="2">
        <f t="shared" si="2"/>
        <v>0</v>
      </c>
      <c r="F94" s="2">
        <f>IF('ΒΟΗΘΗΤΙΚΕΣ ΕΡΓΑΣΙΕΣ'!$B$12+'ΒΟΗΘΗΤΙΚΕΣ ΕΡΓΑΣΙΕΣ'!$D$11*'ΒΟΗΘΗΤΙΚΕΣ ΕΡΓΑΣΙΕΣ'!$B$13*'ΒΟΗΘΗΤΙΚΕΣ ΕΡΓΑΣΙΕΣ'!$D$12&gt;=A94,D94+F93,0)</f>
        <v>0</v>
      </c>
      <c r="G94" s="2">
        <f t="shared" si="3"/>
        <v>0</v>
      </c>
      <c r="H94" s="2">
        <f>IF(A94-$A$4='ΒΟΗΘΗΤΙΚΕΣ ΕΡΓΑΣΙΕΣ'!$G$6,PROGRAMME!$C$9,0)</f>
        <v>0</v>
      </c>
    </row>
    <row r="95" spans="1:8" x14ac:dyDescent="0.25">
      <c r="A95" s="10">
        <f>+A94+PROGRAMME!$C$6</f>
        <v>52506.4375</v>
      </c>
      <c r="B95" s="10" t="b">
        <f>AND(PROGRAMME!$C$7&gt;0,PROGRAMME!$C$7&gt;-$A$4+A95)</f>
        <v>0</v>
      </c>
      <c r="C95" s="2">
        <f>IF('ΒΟΗΘΗΤΙΚΕΣ ΕΡΓΑΣΙΕΣ'!$B$12+'ΒΟΗΘΗΤΙΚΕΣ ΕΡΓΑΣΙΕΣ'!$D$11*'ΒΟΗΘΗΤΙΚΕΣ ΕΡΓΑΣΙΕΣ'!$B$13*'ΒΟΗΘΗΤΙΚΕΣ ΕΡΓΑΣΙΕΣ'!$D$12&gt;=A95,G94*'ΒΟΗΘΗΤΙΚΕΣ ΕΡΓΑΣΙΕΣ'!$D$10/'ΒΟΗΘΗΤΙΚΕΣ ΕΡΓΑΣΙΕΣ'!$B$13,0)</f>
        <v>0</v>
      </c>
      <c r="D95" s="2">
        <f>IF(B95,0,IF(PROGRAMME!$B$5+PROGRAMME!$B$4*PROGRAMME!$B$6*PROGRAMME!$C$6&gt;=A95,$D$4+H95,0))</f>
        <v>0</v>
      </c>
      <c r="E95" s="2">
        <f t="shared" si="2"/>
        <v>0</v>
      </c>
      <c r="F95" s="2">
        <f>IF('ΒΟΗΘΗΤΙΚΕΣ ΕΡΓΑΣΙΕΣ'!$B$12+'ΒΟΗΘΗΤΙΚΕΣ ΕΡΓΑΣΙΕΣ'!$D$11*'ΒΟΗΘΗΤΙΚΕΣ ΕΡΓΑΣΙΕΣ'!$B$13*'ΒΟΗΘΗΤΙΚΕΣ ΕΡΓΑΣΙΕΣ'!$D$12&gt;=A95,D95+F94,0)</f>
        <v>0</v>
      </c>
      <c r="G95" s="2">
        <f t="shared" si="3"/>
        <v>0</v>
      </c>
      <c r="H95" s="2">
        <f>IF(A95-$A$4='ΒΟΗΘΗΤΙΚΕΣ ΕΡΓΑΣΙΕΣ'!$G$6,PROGRAMME!$C$9,0)</f>
        <v>0</v>
      </c>
    </row>
    <row r="96" spans="1:8" x14ac:dyDescent="0.25">
      <c r="A96" s="10">
        <f>+A95+PROGRAMME!$C$6</f>
        <v>52597.75</v>
      </c>
      <c r="B96" s="10" t="b">
        <f>AND(PROGRAMME!$C$7&gt;0,PROGRAMME!$C$7&gt;-$A$4+A96)</f>
        <v>0</v>
      </c>
      <c r="C96" s="2">
        <f>IF('ΒΟΗΘΗΤΙΚΕΣ ΕΡΓΑΣΙΕΣ'!$B$12+'ΒΟΗΘΗΤΙΚΕΣ ΕΡΓΑΣΙΕΣ'!$D$11*'ΒΟΗΘΗΤΙΚΕΣ ΕΡΓΑΣΙΕΣ'!$B$13*'ΒΟΗΘΗΤΙΚΕΣ ΕΡΓΑΣΙΕΣ'!$D$12&gt;=A96,G95*'ΒΟΗΘΗΤΙΚΕΣ ΕΡΓΑΣΙΕΣ'!$D$10/'ΒΟΗΘΗΤΙΚΕΣ ΕΡΓΑΣΙΕΣ'!$B$13,0)</f>
        <v>0</v>
      </c>
      <c r="D96" s="2">
        <f>IF(B96,0,IF(PROGRAMME!$B$5+PROGRAMME!$B$4*PROGRAMME!$B$6*PROGRAMME!$C$6&gt;=A96,$D$4+H96,0))</f>
        <v>0</v>
      </c>
      <c r="E96" s="2">
        <f t="shared" si="2"/>
        <v>0</v>
      </c>
      <c r="F96" s="2">
        <f>IF('ΒΟΗΘΗΤΙΚΕΣ ΕΡΓΑΣΙΕΣ'!$B$12+'ΒΟΗΘΗΤΙΚΕΣ ΕΡΓΑΣΙΕΣ'!$D$11*'ΒΟΗΘΗΤΙΚΕΣ ΕΡΓΑΣΙΕΣ'!$B$13*'ΒΟΗΘΗΤΙΚΕΣ ΕΡΓΑΣΙΕΣ'!$D$12&gt;=A96,D96+F95,0)</f>
        <v>0</v>
      </c>
      <c r="G96" s="2">
        <f t="shared" si="3"/>
        <v>0</v>
      </c>
      <c r="H96" s="2">
        <f>IF(A96-$A$4='ΒΟΗΘΗΤΙΚΕΣ ΕΡΓΑΣΙΕΣ'!$G$6,PROGRAMME!$C$9,0)</f>
        <v>0</v>
      </c>
    </row>
    <row r="97" spans="1:8" x14ac:dyDescent="0.25">
      <c r="A97" s="10">
        <f>+A96+PROGRAMME!$C$6</f>
        <v>52689.0625</v>
      </c>
      <c r="B97" s="10" t="b">
        <f>AND(PROGRAMME!$C$7&gt;0,PROGRAMME!$C$7&gt;-$A$4+A97)</f>
        <v>0</v>
      </c>
      <c r="C97" s="2">
        <f>IF('ΒΟΗΘΗΤΙΚΕΣ ΕΡΓΑΣΙΕΣ'!$B$12+'ΒΟΗΘΗΤΙΚΕΣ ΕΡΓΑΣΙΕΣ'!$D$11*'ΒΟΗΘΗΤΙΚΕΣ ΕΡΓΑΣΙΕΣ'!$B$13*'ΒΟΗΘΗΤΙΚΕΣ ΕΡΓΑΣΙΕΣ'!$D$12&gt;=A97,G96*'ΒΟΗΘΗΤΙΚΕΣ ΕΡΓΑΣΙΕΣ'!$D$10/'ΒΟΗΘΗΤΙΚΕΣ ΕΡΓΑΣΙΕΣ'!$B$13,0)</f>
        <v>0</v>
      </c>
      <c r="D97" s="2">
        <f>IF(B97,0,IF(PROGRAMME!$B$5+PROGRAMME!$B$4*PROGRAMME!$B$6*PROGRAMME!$C$6&gt;=A97,$D$4+H97,0))</f>
        <v>0</v>
      </c>
      <c r="E97" s="2">
        <f t="shared" si="2"/>
        <v>0</v>
      </c>
      <c r="F97" s="2">
        <f>IF('ΒΟΗΘΗΤΙΚΕΣ ΕΡΓΑΣΙΕΣ'!$B$12+'ΒΟΗΘΗΤΙΚΕΣ ΕΡΓΑΣΙΕΣ'!$D$11*'ΒΟΗΘΗΤΙΚΕΣ ΕΡΓΑΣΙΕΣ'!$B$13*'ΒΟΗΘΗΤΙΚΕΣ ΕΡΓΑΣΙΕΣ'!$D$12&gt;=A97,D97+F96,0)</f>
        <v>0</v>
      </c>
      <c r="G97" s="2">
        <f t="shared" si="3"/>
        <v>0</v>
      </c>
      <c r="H97" s="2">
        <f>IF(A97-$A$4='ΒΟΗΘΗΤΙΚΕΣ ΕΡΓΑΣΙΕΣ'!$G$6,PROGRAMME!$C$9,0)</f>
        <v>0</v>
      </c>
    </row>
    <row r="98" spans="1:8" x14ac:dyDescent="0.25">
      <c r="A98" s="10">
        <f>+A97+PROGRAMME!$C$6</f>
        <v>52780.375</v>
      </c>
      <c r="B98" s="10" t="b">
        <f>AND(PROGRAMME!$C$7&gt;0,PROGRAMME!$C$7&gt;-$A$4+A98)</f>
        <v>0</v>
      </c>
      <c r="C98" s="2">
        <f>IF('ΒΟΗΘΗΤΙΚΕΣ ΕΡΓΑΣΙΕΣ'!$B$12+'ΒΟΗΘΗΤΙΚΕΣ ΕΡΓΑΣΙΕΣ'!$D$11*'ΒΟΗΘΗΤΙΚΕΣ ΕΡΓΑΣΙΕΣ'!$B$13*'ΒΟΗΘΗΤΙΚΕΣ ΕΡΓΑΣΙΕΣ'!$D$12&gt;=A98,G97*'ΒΟΗΘΗΤΙΚΕΣ ΕΡΓΑΣΙΕΣ'!$D$10/'ΒΟΗΘΗΤΙΚΕΣ ΕΡΓΑΣΙΕΣ'!$B$13,0)</f>
        <v>0</v>
      </c>
      <c r="D98" s="2">
        <f>IF(B98,0,IF(PROGRAMME!$B$5+PROGRAMME!$B$4*PROGRAMME!$B$6*PROGRAMME!$C$6&gt;=A98,$D$4+H98,0))</f>
        <v>0</v>
      </c>
      <c r="E98" s="2">
        <f t="shared" si="2"/>
        <v>0</v>
      </c>
      <c r="F98" s="2">
        <f>IF('ΒΟΗΘΗΤΙΚΕΣ ΕΡΓΑΣΙΕΣ'!$B$12+'ΒΟΗΘΗΤΙΚΕΣ ΕΡΓΑΣΙΕΣ'!$D$11*'ΒΟΗΘΗΤΙΚΕΣ ΕΡΓΑΣΙΕΣ'!$B$13*'ΒΟΗΘΗΤΙΚΕΣ ΕΡΓΑΣΙΕΣ'!$D$12&gt;=A98,D98+F97,0)</f>
        <v>0</v>
      </c>
      <c r="G98" s="2">
        <f t="shared" si="3"/>
        <v>0</v>
      </c>
      <c r="H98" s="2">
        <f>IF(A98-$A$4='ΒΟΗΘΗΤΙΚΕΣ ΕΡΓΑΣΙΕΣ'!$G$6,PROGRAMME!$C$9,0)</f>
        <v>0</v>
      </c>
    </row>
    <row r="99" spans="1:8" x14ac:dyDescent="0.25">
      <c r="A99" s="10">
        <f>+A98+PROGRAMME!$C$6</f>
        <v>52871.6875</v>
      </c>
      <c r="B99" s="10" t="b">
        <f>AND(PROGRAMME!$C$7&gt;0,PROGRAMME!$C$7&gt;-$A$4+A99)</f>
        <v>0</v>
      </c>
      <c r="C99" s="2">
        <f>IF('ΒΟΗΘΗΤΙΚΕΣ ΕΡΓΑΣΙΕΣ'!$B$12+'ΒΟΗΘΗΤΙΚΕΣ ΕΡΓΑΣΙΕΣ'!$D$11*'ΒΟΗΘΗΤΙΚΕΣ ΕΡΓΑΣΙΕΣ'!$B$13*'ΒΟΗΘΗΤΙΚΕΣ ΕΡΓΑΣΙΕΣ'!$D$12&gt;=A99,G98*'ΒΟΗΘΗΤΙΚΕΣ ΕΡΓΑΣΙΕΣ'!$D$10/'ΒΟΗΘΗΤΙΚΕΣ ΕΡΓΑΣΙΕΣ'!$B$13,0)</f>
        <v>0</v>
      </c>
      <c r="D99" s="2">
        <f>IF(B99,0,IF(PROGRAMME!$B$5+PROGRAMME!$B$4*PROGRAMME!$B$6*PROGRAMME!$C$6&gt;=A99,$D$4+H99,0))</f>
        <v>0</v>
      </c>
      <c r="E99" s="2">
        <f t="shared" si="2"/>
        <v>0</v>
      </c>
      <c r="F99" s="2">
        <f>IF('ΒΟΗΘΗΤΙΚΕΣ ΕΡΓΑΣΙΕΣ'!$B$12+'ΒΟΗΘΗΤΙΚΕΣ ΕΡΓΑΣΙΕΣ'!$D$11*'ΒΟΗΘΗΤΙΚΕΣ ΕΡΓΑΣΙΕΣ'!$B$13*'ΒΟΗΘΗΤΙΚΕΣ ΕΡΓΑΣΙΕΣ'!$D$12&gt;=A99,D99+F98,0)</f>
        <v>0</v>
      </c>
      <c r="G99" s="2">
        <f t="shared" si="3"/>
        <v>0</v>
      </c>
      <c r="H99" s="2">
        <f>IF(A99-$A$4='ΒΟΗΘΗΤΙΚΕΣ ΕΡΓΑΣΙΕΣ'!$G$6,PROGRAMME!$C$9,0)</f>
        <v>0</v>
      </c>
    </row>
    <row r="100" spans="1:8" x14ac:dyDescent="0.25">
      <c r="A100" s="10">
        <f>+A99+PROGRAMME!$C$6</f>
        <v>52963</v>
      </c>
      <c r="B100" s="10" t="b">
        <f>AND(PROGRAMME!$C$7&gt;0,PROGRAMME!$C$7&gt;-$A$4+A100)</f>
        <v>0</v>
      </c>
      <c r="C100" s="2">
        <f>IF('ΒΟΗΘΗΤΙΚΕΣ ΕΡΓΑΣΙΕΣ'!$B$12+'ΒΟΗΘΗΤΙΚΕΣ ΕΡΓΑΣΙΕΣ'!$D$11*'ΒΟΗΘΗΤΙΚΕΣ ΕΡΓΑΣΙΕΣ'!$B$13*'ΒΟΗΘΗΤΙΚΕΣ ΕΡΓΑΣΙΕΣ'!$D$12&gt;=A100,G99*'ΒΟΗΘΗΤΙΚΕΣ ΕΡΓΑΣΙΕΣ'!$D$10/'ΒΟΗΘΗΤΙΚΕΣ ΕΡΓΑΣΙΕΣ'!$B$13,0)</f>
        <v>0</v>
      </c>
      <c r="D100" s="2">
        <f>IF(B100,0,IF(PROGRAMME!$B$5+PROGRAMME!$B$4*PROGRAMME!$B$6*PROGRAMME!$C$6&gt;=A100,$D$4+H100,0))</f>
        <v>0</v>
      </c>
      <c r="E100" s="2">
        <f t="shared" si="2"/>
        <v>0</v>
      </c>
      <c r="F100" s="2">
        <f>IF('ΒΟΗΘΗΤΙΚΕΣ ΕΡΓΑΣΙΕΣ'!$B$12+'ΒΟΗΘΗΤΙΚΕΣ ΕΡΓΑΣΙΕΣ'!$D$11*'ΒΟΗΘΗΤΙΚΕΣ ΕΡΓΑΣΙΕΣ'!$B$13*'ΒΟΗΘΗΤΙΚΕΣ ΕΡΓΑΣΙΕΣ'!$D$12&gt;=A100,D100+F99,0)</f>
        <v>0</v>
      </c>
      <c r="G100" s="2">
        <f t="shared" si="3"/>
        <v>0</v>
      </c>
      <c r="H100" s="2">
        <f>IF(A100-$A$4='ΒΟΗΘΗΤΙΚΕΣ ΕΡΓΑΣΙΕΣ'!$G$6,PROGRAMME!$C$9,0)</f>
        <v>0</v>
      </c>
    </row>
    <row r="101" spans="1:8" x14ac:dyDescent="0.25">
      <c r="A101" s="10">
        <f>+A100+PROGRAMME!$C$6</f>
        <v>53054.3125</v>
      </c>
      <c r="B101" s="10" t="b">
        <f>AND(PROGRAMME!$C$7&gt;0,PROGRAMME!$C$7&gt;-$A$4+A101)</f>
        <v>0</v>
      </c>
      <c r="C101" s="2">
        <f>IF('ΒΟΗΘΗΤΙΚΕΣ ΕΡΓΑΣΙΕΣ'!$B$12+'ΒΟΗΘΗΤΙΚΕΣ ΕΡΓΑΣΙΕΣ'!$D$11*'ΒΟΗΘΗΤΙΚΕΣ ΕΡΓΑΣΙΕΣ'!$B$13*'ΒΟΗΘΗΤΙΚΕΣ ΕΡΓΑΣΙΕΣ'!$D$12&gt;=A101,G100*'ΒΟΗΘΗΤΙΚΕΣ ΕΡΓΑΣΙΕΣ'!$D$10/'ΒΟΗΘΗΤΙΚΕΣ ΕΡΓΑΣΙΕΣ'!$B$13,0)</f>
        <v>0</v>
      </c>
      <c r="D101" s="2">
        <f>IF(B101,0,IF(PROGRAMME!$B$5+PROGRAMME!$B$4*PROGRAMME!$B$6*PROGRAMME!$C$6&gt;=A101,$D$4+H101,0))</f>
        <v>0</v>
      </c>
      <c r="E101" s="2">
        <f t="shared" si="2"/>
        <v>0</v>
      </c>
      <c r="F101" s="2">
        <f>IF('ΒΟΗΘΗΤΙΚΕΣ ΕΡΓΑΣΙΕΣ'!$B$12+'ΒΟΗΘΗΤΙΚΕΣ ΕΡΓΑΣΙΕΣ'!$D$11*'ΒΟΗΘΗΤΙΚΕΣ ΕΡΓΑΣΙΕΣ'!$B$13*'ΒΟΗΘΗΤΙΚΕΣ ΕΡΓΑΣΙΕΣ'!$D$12&gt;=A101,D101+F100,0)</f>
        <v>0</v>
      </c>
      <c r="G101" s="2">
        <f t="shared" si="3"/>
        <v>0</v>
      </c>
      <c r="H101" s="2">
        <f>IF(A101-$A$4='ΒΟΗΘΗΤΙΚΕΣ ΕΡΓΑΣΙΕΣ'!$G$6,PROGRAMME!$C$9,0)</f>
        <v>0</v>
      </c>
    </row>
    <row r="102" spans="1:8" x14ac:dyDescent="0.25">
      <c r="A102" s="10">
        <f>+A101+PROGRAMME!$C$6</f>
        <v>53145.625</v>
      </c>
      <c r="B102" s="10" t="b">
        <f>AND(PROGRAMME!$C$7&gt;0,PROGRAMME!$C$7&gt;-$A$4+A102)</f>
        <v>0</v>
      </c>
      <c r="C102" s="2">
        <f>IF('ΒΟΗΘΗΤΙΚΕΣ ΕΡΓΑΣΙΕΣ'!$B$12+'ΒΟΗΘΗΤΙΚΕΣ ΕΡΓΑΣΙΕΣ'!$D$11*'ΒΟΗΘΗΤΙΚΕΣ ΕΡΓΑΣΙΕΣ'!$B$13*'ΒΟΗΘΗΤΙΚΕΣ ΕΡΓΑΣΙΕΣ'!$D$12&gt;=A102,G101*'ΒΟΗΘΗΤΙΚΕΣ ΕΡΓΑΣΙΕΣ'!$D$10/'ΒΟΗΘΗΤΙΚΕΣ ΕΡΓΑΣΙΕΣ'!$B$13,0)</f>
        <v>0</v>
      </c>
      <c r="D102" s="2">
        <f>IF(B102,0,IF(PROGRAMME!$B$5+PROGRAMME!$B$4*PROGRAMME!$B$6*PROGRAMME!$C$6&gt;=A102,$D$4+H102,0))</f>
        <v>0</v>
      </c>
      <c r="E102" s="2">
        <f t="shared" si="2"/>
        <v>0</v>
      </c>
      <c r="F102" s="2">
        <f>IF('ΒΟΗΘΗΤΙΚΕΣ ΕΡΓΑΣΙΕΣ'!$B$12+'ΒΟΗΘΗΤΙΚΕΣ ΕΡΓΑΣΙΕΣ'!$D$11*'ΒΟΗΘΗΤΙΚΕΣ ΕΡΓΑΣΙΕΣ'!$B$13*'ΒΟΗΘΗΤΙΚΕΣ ΕΡΓΑΣΙΕΣ'!$D$12&gt;=A102,D102+F101,0)</f>
        <v>0</v>
      </c>
      <c r="G102" s="2">
        <f t="shared" si="3"/>
        <v>0</v>
      </c>
      <c r="H102" s="2">
        <f>IF(A102-$A$4='ΒΟΗΘΗΤΙΚΕΣ ΕΡΓΑΣΙΕΣ'!$G$6,PROGRAMME!$C$9,0)</f>
        <v>0</v>
      </c>
    </row>
    <row r="103" spans="1:8" x14ac:dyDescent="0.25">
      <c r="A103" s="10">
        <f>+A102+PROGRAMME!$C$6</f>
        <v>53236.9375</v>
      </c>
      <c r="B103" s="10" t="b">
        <f>AND(PROGRAMME!$C$7&gt;0,PROGRAMME!$C$7&gt;-$A$4+A103)</f>
        <v>0</v>
      </c>
      <c r="C103" s="2">
        <f>IF('ΒΟΗΘΗΤΙΚΕΣ ΕΡΓΑΣΙΕΣ'!$B$12+'ΒΟΗΘΗΤΙΚΕΣ ΕΡΓΑΣΙΕΣ'!$D$11*'ΒΟΗΘΗΤΙΚΕΣ ΕΡΓΑΣΙΕΣ'!$B$13*'ΒΟΗΘΗΤΙΚΕΣ ΕΡΓΑΣΙΕΣ'!$D$12&gt;=A103,G102*'ΒΟΗΘΗΤΙΚΕΣ ΕΡΓΑΣΙΕΣ'!$D$10/'ΒΟΗΘΗΤΙΚΕΣ ΕΡΓΑΣΙΕΣ'!$B$13,0)</f>
        <v>0</v>
      </c>
      <c r="D103" s="2">
        <f>IF(B103,0,IF(PROGRAMME!$B$5+PROGRAMME!$B$4*PROGRAMME!$B$6*PROGRAMME!$C$6&gt;=A103,$D$4+H103,0))</f>
        <v>0</v>
      </c>
      <c r="E103" s="2">
        <f t="shared" si="2"/>
        <v>0</v>
      </c>
      <c r="F103" s="2">
        <f>IF('ΒΟΗΘΗΤΙΚΕΣ ΕΡΓΑΣΙΕΣ'!$B$12+'ΒΟΗΘΗΤΙΚΕΣ ΕΡΓΑΣΙΕΣ'!$D$11*'ΒΟΗΘΗΤΙΚΕΣ ΕΡΓΑΣΙΕΣ'!$B$13*'ΒΟΗΘΗΤΙΚΕΣ ΕΡΓΑΣΙΕΣ'!$D$12&gt;=A103,D103+F102,0)</f>
        <v>0</v>
      </c>
      <c r="G103" s="2">
        <f t="shared" si="3"/>
        <v>0</v>
      </c>
      <c r="H103" s="2">
        <f>IF(A103-$A$4='ΒΟΗΘΗΤΙΚΕΣ ΕΡΓΑΣΙΕΣ'!$G$6,PROGRAMME!$C$9,0)</f>
        <v>0</v>
      </c>
    </row>
    <row r="104" spans="1:8" x14ac:dyDescent="0.25">
      <c r="A104" s="10">
        <f>+A103+PROGRAMME!$C$6</f>
        <v>53328.25</v>
      </c>
      <c r="B104" s="10" t="b">
        <f>AND(PROGRAMME!$C$7&gt;0,PROGRAMME!$C$7&gt;-$A$4+A104)</f>
        <v>0</v>
      </c>
      <c r="C104" s="2">
        <f>IF('ΒΟΗΘΗΤΙΚΕΣ ΕΡΓΑΣΙΕΣ'!$B$12+'ΒΟΗΘΗΤΙΚΕΣ ΕΡΓΑΣΙΕΣ'!$D$11*'ΒΟΗΘΗΤΙΚΕΣ ΕΡΓΑΣΙΕΣ'!$B$13*'ΒΟΗΘΗΤΙΚΕΣ ΕΡΓΑΣΙΕΣ'!$D$12&gt;=A104,G103*'ΒΟΗΘΗΤΙΚΕΣ ΕΡΓΑΣΙΕΣ'!$D$10/'ΒΟΗΘΗΤΙΚΕΣ ΕΡΓΑΣΙΕΣ'!$B$13,0)</f>
        <v>0</v>
      </c>
      <c r="D104" s="2">
        <f>IF(B104,0,IF(PROGRAMME!$B$5+PROGRAMME!$B$4*PROGRAMME!$B$6*PROGRAMME!$C$6&gt;=A104,$D$4+H104,0))</f>
        <v>0</v>
      </c>
      <c r="E104" s="2">
        <f t="shared" si="2"/>
        <v>0</v>
      </c>
      <c r="F104" s="2">
        <f>IF('ΒΟΗΘΗΤΙΚΕΣ ΕΡΓΑΣΙΕΣ'!$B$12+'ΒΟΗΘΗΤΙΚΕΣ ΕΡΓΑΣΙΕΣ'!$D$11*'ΒΟΗΘΗΤΙΚΕΣ ΕΡΓΑΣΙΕΣ'!$B$13*'ΒΟΗΘΗΤΙΚΕΣ ΕΡΓΑΣΙΕΣ'!$D$12&gt;=A104,D104+F103,0)</f>
        <v>0</v>
      </c>
      <c r="G104" s="2">
        <f t="shared" si="3"/>
        <v>0</v>
      </c>
      <c r="H104" s="2">
        <f>IF(A104-$A$4='ΒΟΗΘΗΤΙΚΕΣ ΕΡΓΑΣΙΕΣ'!$G$6,PROGRAMME!$C$9,0)</f>
        <v>0</v>
      </c>
    </row>
    <row r="105" spans="1:8" x14ac:dyDescent="0.25">
      <c r="A105" s="10">
        <f>+A104+PROGRAMME!$C$6</f>
        <v>53419.5625</v>
      </c>
      <c r="B105" s="10" t="b">
        <f>AND(PROGRAMME!$C$7&gt;0,PROGRAMME!$C$7&gt;-$A$4+A105)</f>
        <v>0</v>
      </c>
      <c r="C105" s="2">
        <f>IF('ΒΟΗΘΗΤΙΚΕΣ ΕΡΓΑΣΙΕΣ'!$B$12+'ΒΟΗΘΗΤΙΚΕΣ ΕΡΓΑΣΙΕΣ'!$D$11*'ΒΟΗΘΗΤΙΚΕΣ ΕΡΓΑΣΙΕΣ'!$B$13*'ΒΟΗΘΗΤΙΚΕΣ ΕΡΓΑΣΙΕΣ'!$D$12&gt;=A105,G104*'ΒΟΗΘΗΤΙΚΕΣ ΕΡΓΑΣΙΕΣ'!$D$10/'ΒΟΗΘΗΤΙΚΕΣ ΕΡΓΑΣΙΕΣ'!$B$13,0)</f>
        <v>0</v>
      </c>
      <c r="D105" s="2">
        <f>IF(B105,0,IF(PROGRAMME!$B$5+PROGRAMME!$B$4*PROGRAMME!$B$6*PROGRAMME!$C$6&gt;=A105,$D$4+H105,0))</f>
        <v>0</v>
      </c>
      <c r="E105" s="2">
        <f t="shared" si="2"/>
        <v>0</v>
      </c>
      <c r="F105" s="2">
        <f>IF('ΒΟΗΘΗΤΙΚΕΣ ΕΡΓΑΣΙΕΣ'!$B$12+'ΒΟΗΘΗΤΙΚΕΣ ΕΡΓΑΣΙΕΣ'!$D$11*'ΒΟΗΘΗΤΙΚΕΣ ΕΡΓΑΣΙΕΣ'!$B$13*'ΒΟΗΘΗΤΙΚΕΣ ΕΡΓΑΣΙΕΣ'!$D$12&gt;=A105,D105+F104,0)</f>
        <v>0</v>
      </c>
      <c r="G105" s="2">
        <f t="shared" si="3"/>
        <v>0</v>
      </c>
      <c r="H105" s="2">
        <f>IF(A105-$A$4='ΒΟΗΘΗΤΙΚΕΣ ΕΡΓΑΣΙΕΣ'!$G$6,PROGRAMME!$C$9,0)</f>
        <v>0</v>
      </c>
    </row>
    <row r="106" spans="1:8" x14ac:dyDescent="0.25">
      <c r="A106" s="10">
        <f>+A105+PROGRAMME!$C$6</f>
        <v>53510.875</v>
      </c>
      <c r="B106" s="10" t="b">
        <f>AND(PROGRAMME!$C$7&gt;0,PROGRAMME!$C$7&gt;-$A$4+A106)</f>
        <v>0</v>
      </c>
      <c r="C106" s="2">
        <f>IF('ΒΟΗΘΗΤΙΚΕΣ ΕΡΓΑΣΙΕΣ'!$B$12+'ΒΟΗΘΗΤΙΚΕΣ ΕΡΓΑΣΙΕΣ'!$D$11*'ΒΟΗΘΗΤΙΚΕΣ ΕΡΓΑΣΙΕΣ'!$B$13*'ΒΟΗΘΗΤΙΚΕΣ ΕΡΓΑΣΙΕΣ'!$D$12&gt;=A106,G105*'ΒΟΗΘΗΤΙΚΕΣ ΕΡΓΑΣΙΕΣ'!$D$10/'ΒΟΗΘΗΤΙΚΕΣ ΕΡΓΑΣΙΕΣ'!$B$13,0)</f>
        <v>0</v>
      </c>
      <c r="D106" s="2">
        <f>IF(B106,0,IF(PROGRAMME!$B$5+PROGRAMME!$B$4*PROGRAMME!$B$6*PROGRAMME!$C$6&gt;=A106,$D$4+H106,0))</f>
        <v>0</v>
      </c>
      <c r="E106" s="2">
        <f t="shared" si="2"/>
        <v>0</v>
      </c>
      <c r="F106" s="2">
        <f>IF('ΒΟΗΘΗΤΙΚΕΣ ΕΡΓΑΣΙΕΣ'!$B$12+'ΒΟΗΘΗΤΙΚΕΣ ΕΡΓΑΣΙΕΣ'!$D$11*'ΒΟΗΘΗΤΙΚΕΣ ΕΡΓΑΣΙΕΣ'!$B$13*'ΒΟΗΘΗΤΙΚΕΣ ΕΡΓΑΣΙΕΣ'!$D$12&gt;=A106,D106+F105,0)</f>
        <v>0</v>
      </c>
      <c r="G106" s="2">
        <f t="shared" si="3"/>
        <v>0</v>
      </c>
      <c r="H106" s="2">
        <f>IF(A106-$A$4='ΒΟΗΘΗΤΙΚΕΣ ΕΡΓΑΣΙΕΣ'!$G$6,PROGRAMME!$C$9,0)</f>
        <v>0</v>
      </c>
    </row>
    <row r="107" spans="1:8" x14ac:dyDescent="0.25">
      <c r="A107" s="10">
        <f>+A106+PROGRAMME!$C$6</f>
        <v>53602.1875</v>
      </c>
      <c r="B107" s="10" t="b">
        <f>AND(PROGRAMME!$C$7&gt;0,PROGRAMME!$C$7&gt;-$A$4+A107)</f>
        <v>0</v>
      </c>
      <c r="C107" s="2">
        <f>IF('ΒΟΗΘΗΤΙΚΕΣ ΕΡΓΑΣΙΕΣ'!$B$12+'ΒΟΗΘΗΤΙΚΕΣ ΕΡΓΑΣΙΕΣ'!$D$11*'ΒΟΗΘΗΤΙΚΕΣ ΕΡΓΑΣΙΕΣ'!$B$13*'ΒΟΗΘΗΤΙΚΕΣ ΕΡΓΑΣΙΕΣ'!$D$12&gt;=A107,G106*'ΒΟΗΘΗΤΙΚΕΣ ΕΡΓΑΣΙΕΣ'!$D$10/'ΒΟΗΘΗΤΙΚΕΣ ΕΡΓΑΣΙΕΣ'!$B$13,0)</f>
        <v>0</v>
      </c>
      <c r="D107" s="2">
        <f>IF(B107,0,IF(PROGRAMME!$B$5+PROGRAMME!$B$4*PROGRAMME!$B$6*PROGRAMME!$C$6&gt;=A107,$D$4+H107,0))</f>
        <v>0</v>
      </c>
      <c r="E107" s="2">
        <f t="shared" si="2"/>
        <v>0</v>
      </c>
      <c r="F107" s="2">
        <f>IF('ΒΟΗΘΗΤΙΚΕΣ ΕΡΓΑΣΙΕΣ'!$B$12+'ΒΟΗΘΗΤΙΚΕΣ ΕΡΓΑΣΙΕΣ'!$D$11*'ΒΟΗΘΗΤΙΚΕΣ ΕΡΓΑΣΙΕΣ'!$B$13*'ΒΟΗΘΗΤΙΚΕΣ ΕΡΓΑΣΙΕΣ'!$D$12&gt;=A107,D107+F106,0)</f>
        <v>0</v>
      </c>
      <c r="G107" s="2">
        <f t="shared" si="3"/>
        <v>0</v>
      </c>
      <c r="H107" s="2">
        <f>IF(A107-$A$4='ΒΟΗΘΗΤΙΚΕΣ ΕΡΓΑΣΙΕΣ'!$G$6,PROGRAMME!$C$9,0)</f>
        <v>0</v>
      </c>
    </row>
    <row r="108" spans="1:8" x14ac:dyDescent="0.25">
      <c r="A108" s="10">
        <f>+A107+PROGRAMME!$C$6</f>
        <v>53693.5</v>
      </c>
      <c r="B108" s="10" t="b">
        <f>AND(PROGRAMME!$C$7&gt;0,PROGRAMME!$C$7&gt;-$A$4+A108)</f>
        <v>0</v>
      </c>
      <c r="C108" s="2">
        <f>IF('ΒΟΗΘΗΤΙΚΕΣ ΕΡΓΑΣΙΕΣ'!$B$12+'ΒΟΗΘΗΤΙΚΕΣ ΕΡΓΑΣΙΕΣ'!$D$11*'ΒΟΗΘΗΤΙΚΕΣ ΕΡΓΑΣΙΕΣ'!$B$13*'ΒΟΗΘΗΤΙΚΕΣ ΕΡΓΑΣΙΕΣ'!$D$12&gt;=A108,G107*'ΒΟΗΘΗΤΙΚΕΣ ΕΡΓΑΣΙΕΣ'!$D$10/'ΒΟΗΘΗΤΙΚΕΣ ΕΡΓΑΣΙΕΣ'!$B$13,0)</f>
        <v>0</v>
      </c>
      <c r="D108" s="2">
        <f>IF(B108,0,IF(PROGRAMME!$B$5+PROGRAMME!$B$4*PROGRAMME!$B$6*PROGRAMME!$C$6&gt;=A108,$D$4+H108,0))</f>
        <v>0</v>
      </c>
      <c r="E108" s="2">
        <f t="shared" si="2"/>
        <v>0</v>
      </c>
      <c r="F108" s="2">
        <f>IF('ΒΟΗΘΗΤΙΚΕΣ ΕΡΓΑΣΙΕΣ'!$B$12+'ΒΟΗΘΗΤΙΚΕΣ ΕΡΓΑΣΙΕΣ'!$D$11*'ΒΟΗΘΗΤΙΚΕΣ ΕΡΓΑΣΙΕΣ'!$B$13*'ΒΟΗΘΗΤΙΚΕΣ ΕΡΓΑΣΙΕΣ'!$D$12&gt;=A108,D108+F107,0)</f>
        <v>0</v>
      </c>
      <c r="G108" s="2">
        <f t="shared" si="3"/>
        <v>0</v>
      </c>
      <c r="H108" s="2">
        <f>IF(A108-$A$4='ΒΟΗΘΗΤΙΚΕΣ ΕΡΓΑΣΙΕΣ'!$G$6,PROGRAMME!$C$9,0)</f>
        <v>0</v>
      </c>
    </row>
    <row r="109" spans="1:8" x14ac:dyDescent="0.25">
      <c r="A109" s="10">
        <f>+A108+PROGRAMME!$C$6</f>
        <v>53784.8125</v>
      </c>
      <c r="B109" s="10" t="b">
        <f>AND(PROGRAMME!$C$7&gt;0,PROGRAMME!$C$7&gt;-$A$4+A109)</f>
        <v>0</v>
      </c>
      <c r="C109" s="2">
        <f>IF('ΒΟΗΘΗΤΙΚΕΣ ΕΡΓΑΣΙΕΣ'!$B$12+'ΒΟΗΘΗΤΙΚΕΣ ΕΡΓΑΣΙΕΣ'!$D$11*'ΒΟΗΘΗΤΙΚΕΣ ΕΡΓΑΣΙΕΣ'!$B$13*'ΒΟΗΘΗΤΙΚΕΣ ΕΡΓΑΣΙΕΣ'!$D$12&gt;=A109,G108*'ΒΟΗΘΗΤΙΚΕΣ ΕΡΓΑΣΙΕΣ'!$D$10/'ΒΟΗΘΗΤΙΚΕΣ ΕΡΓΑΣΙΕΣ'!$B$13,0)</f>
        <v>0</v>
      </c>
      <c r="D109" s="2">
        <f>IF(B109,0,IF(PROGRAMME!$B$5+PROGRAMME!$B$4*PROGRAMME!$B$6*PROGRAMME!$C$6&gt;=A109,$D$4+H109,0))</f>
        <v>0</v>
      </c>
      <c r="E109" s="2">
        <f t="shared" si="2"/>
        <v>0</v>
      </c>
      <c r="F109" s="2">
        <f>IF('ΒΟΗΘΗΤΙΚΕΣ ΕΡΓΑΣΙΕΣ'!$B$12+'ΒΟΗΘΗΤΙΚΕΣ ΕΡΓΑΣΙΕΣ'!$D$11*'ΒΟΗΘΗΤΙΚΕΣ ΕΡΓΑΣΙΕΣ'!$B$13*'ΒΟΗΘΗΤΙΚΕΣ ΕΡΓΑΣΙΕΣ'!$D$12&gt;=A109,D109+F108,0)</f>
        <v>0</v>
      </c>
      <c r="G109" s="2">
        <f t="shared" si="3"/>
        <v>0</v>
      </c>
      <c r="H109" s="2">
        <f>IF(A109-$A$4='ΒΟΗΘΗΤΙΚΕΣ ΕΡΓΑΣΙΕΣ'!$G$6,PROGRAMME!$C$9,0)</f>
        <v>0</v>
      </c>
    </row>
    <row r="110" spans="1:8" x14ac:dyDescent="0.25">
      <c r="A110" s="10">
        <f>+A109+PROGRAMME!$C$6</f>
        <v>53876.125</v>
      </c>
      <c r="B110" s="10" t="b">
        <f>AND(PROGRAMME!$C$7&gt;0,PROGRAMME!$C$7&gt;-$A$4+A110)</f>
        <v>0</v>
      </c>
      <c r="C110" s="2">
        <f>IF('ΒΟΗΘΗΤΙΚΕΣ ΕΡΓΑΣΙΕΣ'!$B$12+'ΒΟΗΘΗΤΙΚΕΣ ΕΡΓΑΣΙΕΣ'!$D$11*'ΒΟΗΘΗΤΙΚΕΣ ΕΡΓΑΣΙΕΣ'!$B$13*'ΒΟΗΘΗΤΙΚΕΣ ΕΡΓΑΣΙΕΣ'!$D$12&gt;=A110,G109*'ΒΟΗΘΗΤΙΚΕΣ ΕΡΓΑΣΙΕΣ'!$D$10/'ΒΟΗΘΗΤΙΚΕΣ ΕΡΓΑΣΙΕΣ'!$B$13,0)</f>
        <v>0</v>
      </c>
      <c r="D110" s="2">
        <f>IF(B110,0,IF(PROGRAMME!$B$5+PROGRAMME!$B$4*PROGRAMME!$B$6*PROGRAMME!$C$6&gt;=A110,$D$4+H110,0))</f>
        <v>0</v>
      </c>
      <c r="E110" s="2">
        <f t="shared" si="2"/>
        <v>0</v>
      </c>
      <c r="F110" s="2">
        <f>IF('ΒΟΗΘΗΤΙΚΕΣ ΕΡΓΑΣΙΕΣ'!$B$12+'ΒΟΗΘΗΤΙΚΕΣ ΕΡΓΑΣΙΕΣ'!$D$11*'ΒΟΗΘΗΤΙΚΕΣ ΕΡΓΑΣΙΕΣ'!$B$13*'ΒΟΗΘΗΤΙΚΕΣ ΕΡΓΑΣΙΕΣ'!$D$12&gt;=A110,D110+F109,0)</f>
        <v>0</v>
      </c>
      <c r="G110" s="2">
        <f t="shared" si="3"/>
        <v>0</v>
      </c>
      <c r="H110" s="2">
        <f>IF(A110-$A$4='ΒΟΗΘΗΤΙΚΕΣ ΕΡΓΑΣΙΕΣ'!$G$6,PROGRAMME!$C$9,0)</f>
        <v>0</v>
      </c>
    </row>
    <row r="111" spans="1:8" x14ac:dyDescent="0.25">
      <c r="A111" s="10">
        <f>+A110+PROGRAMME!$C$6</f>
        <v>53967.4375</v>
      </c>
      <c r="B111" s="10" t="b">
        <f>AND(PROGRAMME!$C$7&gt;0,PROGRAMME!$C$7&gt;-$A$4+A111)</f>
        <v>0</v>
      </c>
      <c r="C111" s="2">
        <f>IF('ΒΟΗΘΗΤΙΚΕΣ ΕΡΓΑΣΙΕΣ'!$B$12+'ΒΟΗΘΗΤΙΚΕΣ ΕΡΓΑΣΙΕΣ'!$D$11*'ΒΟΗΘΗΤΙΚΕΣ ΕΡΓΑΣΙΕΣ'!$B$13*'ΒΟΗΘΗΤΙΚΕΣ ΕΡΓΑΣΙΕΣ'!$D$12&gt;=A111,G110*'ΒΟΗΘΗΤΙΚΕΣ ΕΡΓΑΣΙΕΣ'!$D$10/'ΒΟΗΘΗΤΙΚΕΣ ΕΡΓΑΣΙΕΣ'!$B$13,0)</f>
        <v>0</v>
      </c>
      <c r="D111" s="2">
        <f>IF(B111,0,IF(PROGRAMME!$B$5+PROGRAMME!$B$4*PROGRAMME!$B$6*PROGRAMME!$C$6&gt;=A111,$D$4+H111,0))</f>
        <v>0</v>
      </c>
      <c r="E111" s="2">
        <f t="shared" si="2"/>
        <v>0</v>
      </c>
      <c r="F111" s="2">
        <f>IF('ΒΟΗΘΗΤΙΚΕΣ ΕΡΓΑΣΙΕΣ'!$B$12+'ΒΟΗΘΗΤΙΚΕΣ ΕΡΓΑΣΙΕΣ'!$D$11*'ΒΟΗΘΗΤΙΚΕΣ ΕΡΓΑΣΙΕΣ'!$B$13*'ΒΟΗΘΗΤΙΚΕΣ ΕΡΓΑΣΙΕΣ'!$D$12&gt;=A111,D111+F110,0)</f>
        <v>0</v>
      </c>
      <c r="G111" s="2">
        <f t="shared" si="3"/>
        <v>0</v>
      </c>
      <c r="H111" s="2">
        <f>IF(A111-$A$4='ΒΟΗΘΗΤΙΚΕΣ ΕΡΓΑΣΙΕΣ'!$G$6,PROGRAMME!$C$9,0)</f>
        <v>0</v>
      </c>
    </row>
    <row r="112" spans="1:8" x14ac:dyDescent="0.25">
      <c r="A112" s="10">
        <f>+A111+PROGRAMME!$C$6</f>
        <v>54058.75</v>
      </c>
      <c r="B112" s="10" t="b">
        <f>AND(PROGRAMME!$C$7&gt;0,PROGRAMME!$C$7&gt;-$A$4+A112)</f>
        <v>0</v>
      </c>
      <c r="C112" s="2">
        <f>IF('ΒΟΗΘΗΤΙΚΕΣ ΕΡΓΑΣΙΕΣ'!$B$12+'ΒΟΗΘΗΤΙΚΕΣ ΕΡΓΑΣΙΕΣ'!$D$11*'ΒΟΗΘΗΤΙΚΕΣ ΕΡΓΑΣΙΕΣ'!$B$13*'ΒΟΗΘΗΤΙΚΕΣ ΕΡΓΑΣΙΕΣ'!$D$12&gt;=A112,G111*'ΒΟΗΘΗΤΙΚΕΣ ΕΡΓΑΣΙΕΣ'!$D$10/'ΒΟΗΘΗΤΙΚΕΣ ΕΡΓΑΣΙΕΣ'!$B$13,0)</f>
        <v>0</v>
      </c>
      <c r="D112" s="2">
        <f>IF(B112,0,IF(PROGRAMME!$B$5+PROGRAMME!$B$4*PROGRAMME!$B$6*PROGRAMME!$C$6&gt;=A112,$D$4+H112,0))</f>
        <v>0</v>
      </c>
      <c r="E112" s="2">
        <f t="shared" si="2"/>
        <v>0</v>
      </c>
      <c r="F112" s="2">
        <f>IF('ΒΟΗΘΗΤΙΚΕΣ ΕΡΓΑΣΙΕΣ'!$B$12+'ΒΟΗΘΗΤΙΚΕΣ ΕΡΓΑΣΙΕΣ'!$D$11*'ΒΟΗΘΗΤΙΚΕΣ ΕΡΓΑΣΙΕΣ'!$B$13*'ΒΟΗΘΗΤΙΚΕΣ ΕΡΓΑΣΙΕΣ'!$D$12&gt;=A112,D112+F111,0)</f>
        <v>0</v>
      </c>
      <c r="G112" s="2">
        <f t="shared" si="3"/>
        <v>0</v>
      </c>
      <c r="H112" s="2">
        <f>IF(A112-$A$4='ΒΟΗΘΗΤΙΚΕΣ ΕΡΓΑΣΙΕΣ'!$G$6,PROGRAMME!$C$9,0)</f>
        <v>0</v>
      </c>
    </row>
    <row r="113" spans="1:8" x14ac:dyDescent="0.25">
      <c r="A113" s="10">
        <f>+A112+PROGRAMME!$C$6</f>
        <v>54150.0625</v>
      </c>
      <c r="B113" s="10" t="b">
        <f>AND(PROGRAMME!$C$7&gt;0,PROGRAMME!$C$7&gt;-$A$4+A113)</f>
        <v>0</v>
      </c>
      <c r="C113" s="2">
        <f>IF('ΒΟΗΘΗΤΙΚΕΣ ΕΡΓΑΣΙΕΣ'!$B$12+'ΒΟΗΘΗΤΙΚΕΣ ΕΡΓΑΣΙΕΣ'!$D$11*'ΒΟΗΘΗΤΙΚΕΣ ΕΡΓΑΣΙΕΣ'!$B$13*'ΒΟΗΘΗΤΙΚΕΣ ΕΡΓΑΣΙΕΣ'!$D$12&gt;=A113,G112*'ΒΟΗΘΗΤΙΚΕΣ ΕΡΓΑΣΙΕΣ'!$D$10/'ΒΟΗΘΗΤΙΚΕΣ ΕΡΓΑΣΙΕΣ'!$B$13,0)</f>
        <v>0</v>
      </c>
      <c r="D113" s="2">
        <f>IF(B113,0,IF(PROGRAMME!$B$5+PROGRAMME!$B$4*PROGRAMME!$B$6*PROGRAMME!$C$6&gt;=A113,$D$4+H113,0))</f>
        <v>0</v>
      </c>
      <c r="E113" s="2">
        <f t="shared" si="2"/>
        <v>0</v>
      </c>
      <c r="F113" s="2">
        <f>IF('ΒΟΗΘΗΤΙΚΕΣ ΕΡΓΑΣΙΕΣ'!$B$12+'ΒΟΗΘΗΤΙΚΕΣ ΕΡΓΑΣΙΕΣ'!$D$11*'ΒΟΗΘΗΤΙΚΕΣ ΕΡΓΑΣΙΕΣ'!$B$13*'ΒΟΗΘΗΤΙΚΕΣ ΕΡΓΑΣΙΕΣ'!$D$12&gt;=A113,D113+F112,0)</f>
        <v>0</v>
      </c>
      <c r="G113" s="2">
        <f t="shared" si="3"/>
        <v>0</v>
      </c>
      <c r="H113" s="2">
        <f>IF(A113-$A$4='ΒΟΗΘΗΤΙΚΕΣ ΕΡΓΑΣΙΕΣ'!$G$6,PROGRAMME!$C$9,0)</f>
        <v>0</v>
      </c>
    </row>
    <row r="114" spans="1:8" x14ac:dyDescent="0.25">
      <c r="A114" s="10">
        <f>+A113+PROGRAMME!$C$6</f>
        <v>54241.375</v>
      </c>
      <c r="B114" s="10" t="b">
        <f>AND(PROGRAMME!$C$7&gt;0,PROGRAMME!$C$7&gt;-$A$4+A114)</f>
        <v>0</v>
      </c>
      <c r="C114" s="2">
        <f>IF('ΒΟΗΘΗΤΙΚΕΣ ΕΡΓΑΣΙΕΣ'!$B$12+'ΒΟΗΘΗΤΙΚΕΣ ΕΡΓΑΣΙΕΣ'!$D$11*'ΒΟΗΘΗΤΙΚΕΣ ΕΡΓΑΣΙΕΣ'!$B$13*'ΒΟΗΘΗΤΙΚΕΣ ΕΡΓΑΣΙΕΣ'!$D$12&gt;=A114,G113*'ΒΟΗΘΗΤΙΚΕΣ ΕΡΓΑΣΙΕΣ'!$D$10/'ΒΟΗΘΗΤΙΚΕΣ ΕΡΓΑΣΙΕΣ'!$B$13,0)</f>
        <v>0</v>
      </c>
      <c r="D114" s="2">
        <f>IF(B114,0,IF(PROGRAMME!$B$5+PROGRAMME!$B$4*PROGRAMME!$B$6*PROGRAMME!$C$6&gt;=A114,$D$4+H114,0))</f>
        <v>0</v>
      </c>
      <c r="E114" s="2">
        <f t="shared" si="2"/>
        <v>0</v>
      </c>
      <c r="F114" s="2">
        <f>IF('ΒΟΗΘΗΤΙΚΕΣ ΕΡΓΑΣΙΕΣ'!$B$12+'ΒΟΗΘΗΤΙΚΕΣ ΕΡΓΑΣΙΕΣ'!$D$11*'ΒΟΗΘΗΤΙΚΕΣ ΕΡΓΑΣΙΕΣ'!$B$13*'ΒΟΗΘΗΤΙΚΕΣ ΕΡΓΑΣΙΕΣ'!$D$12&gt;=A114,D114+F113,0)</f>
        <v>0</v>
      </c>
      <c r="G114" s="2">
        <f t="shared" si="3"/>
        <v>0</v>
      </c>
      <c r="H114" s="2">
        <f>IF(A114-$A$4='ΒΟΗΘΗΤΙΚΕΣ ΕΡΓΑΣΙΕΣ'!$G$6,PROGRAMME!$C$9,0)</f>
        <v>0</v>
      </c>
    </row>
    <row r="115" spans="1:8" x14ac:dyDescent="0.25">
      <c r="A115" s="10">
        <f>+A114+PROGRAMME!$C$6</f>
        <v>54332.6875</v>
      </c>
      <c r="B115" s="10" t="b">
        <f>AND(PROGRAMME!$C$7&gt;0,PROGRAMME!$C$7&gt;-$A$4+A115)</f>
        <v>0</v>
      </c>
      <c r="C115" s="2">
        <f>IF('ΒΟΗΘΗΤΙΚΕΣ ΕΡΓΑΣΙΕΣ'!$B$12+'ΒΟΗΘΗΤΙΚΕΣ ΕΡΓΑΣΙΕΣ'!$D$11*'ΒΟΗΘΗΤΙΚΕΣ ΕΡΓΑΣΙΕΣ'!$B$13*'ΒΟΗΘΗΤΙΚΕΣ ΕΡΓΑΣΙΕΣ'!$D$12&gt;=A115,G114*'ΒΟΗΘΗΤΙΚΕΣ ΕΡΓΑΣΙΕΣ'!$D$10/'ΒΟΗΘΗΤΙΚΕΣ ΕΡΓΑΣΙΕΣ'!$B$13,0)</f>
        <v>0</v>
      </c>
      <c r="D115" s="2">
        <f>IF(B115,0,IF(PROGRAMME!$B$5+PROGRAMME!$B$4*PROGRAMME!$B$6*PROGRAMME!$C$6&gt;=A115,$D$4+H115,0))</f>
        <v>0</v>
      </c>
      <c r="E115" s="2">
        <f t="shared" si="2"/>
        <v>0</v>
      </c>
      <c r="F115" s="2">
        <f>IF('ΒΟΗΘΗΤΙΚΕΣ ΕΡΓΑΣΙΕΣ'!$B$12+'ΒΟΗΘΗΤΙΚΕΣ ΕΡΓΑΣΙΕΣ'!$D$11*'ΒΟΗΘΗΤΙΚΕΣ ΕΡΓΑΣΙΕΣ'!$B$13*'ΒΟΗΘΗΤΙΚΕΣ ΕΡΓΑΣΙΕΣ'!$D$12&gt;=A115,D115+F114,0)</f>
        <v>0</v>
      </c>
      <c r="G115" s="2">
        <f t="shared" si="3"/>
        <v>0</v>
      </c>
      <c r="H115" s="2">
        <f>IF(A115-$A$4='ΒΟΗΘΗΤΙΚΕΣ ΕΡΓΑΣΙΕΣ'!$G$6,PROGRAMME!$C$9,0)</f>
        <v>0</v>
      </c>
    </row>
    <row r="116" spans="1:8" x14ac:dyDescent="0.25">
      <c r="A116" s="10">
        <f>+A115+PROGRAMME!$C$6</f>
        <v>54424</v>
      </c>
      <c r="B116" s="10" t="b">
        <f>AND(PROGRAMME!$C$7&gt;0,PROGRAMME!$C$7&gt;-$A$4+A116)</f>
        <v>0</v>
      </c>
      <c r="C116" s="2">
        <f>IF('ΒΟΗΘΗΤΙΚΕΣ ΕΡΓΑΣΙΕΣ'!$B$12+'ΒΟΗΘΗΤΙΚΕΣ ΕΡΓΑΣΙΕΣ'!$D$11*'ΒΟΗΘΗΤΙΚΕΣ ΕΡΓΑΣΙΕΣ'!$B$13*'ΒΟΗΘΗΤΙΚΕΣ ΕΡΓΑΣΙΕΣ'!$D$12&gt;=A116,G115*'ΒΟΗΘΗΤΙΚΕΣ ΕΡΓΑΣΙΕΣ'!$D$10/'ΒΟΗΘΗΤΙΚΕΣ ΕΡΓΑΣΙΕΣ'!$B$13,0)</f>
        <v>0</v>
      </c>
      <c r="D116" s="2">
        <f>IF(B116,0,IF(PROGRAMME!$B$5+PROGRAMME!$B$4*PROGRAMME!$B$6*PROGRAMME!$C$6&gt;=A116,$D$4+H116,0))</f>
        <v>0</v>
      </c>
      <c r="E116" s="2">
        <f t="shared" si="2"/>
        <v>0</v>
      </c>
      <c r="F116" s="2">
        <f>IF('ΒΟΗΘΗΤΙΚΕΣ ΕΡΓΑΣΙΕΣ'!$B$12+'ΒΟΗΘΗΤΙΚΕΣ ΕΡΓΑΣΙΕΣ'!$D$11*'ΒΟΗΘΗΤΙΚΕΣ ΕΡΓΑΣΙΕΣ'!$B$13*'ΒΟΗΘΗΤΙΚΕΣ ΕΡΓΑΣΙΕΣ'!$D$12&gt;=A116,D116+F115,0)</f>
        <v>0</v>
      </c>
      <c r="G116" s="2">
        <f t="shared" si="3"/>
        <v>0</v>
      </c>
      <c r="H116" s="2">
        <f>IF(A116-$A$4='ΒΟΗΘΗΤΙΚΕΣ ΕΡΓΑΣΙΕΣ'!$G$6,PROGRAMME!$C$9,0)</f>
        <v>0</v>
      </c>
    </row>
    <row r="117" spans="1:8" x14ac:dyDescent="0.25">
      <c r="A117" s="10">
        <f>+A116+PROGRAMME!$C$6</f>
        <v>54515.3125</v>
      </c>
      <c r="B117" s="10" t="b">
        <f>AND(PROGRAMME!$C$7&gt;0,PROGRAMME!$C$7&gt;-$A$4+A117)</f>
        <v>0</v>
      </c>
      <c r="C117" s="2">
        <f>IF('ΒΟΗΘΗΤΙΚΕΣ ΕΡΓΑΣΙΕΣ'!$B$12+'ΒΟΗΘΗΤΙΚΕΣ ΕΡΓΑΣΙΕΣ'!$D$11*'ΒΟΗΘΗΤΙΚΕΣ ΕΡΓΑΣΙΕΣ'!$B$13*'ΒΟΗΘΗΤΙΚΕΣ ΕΡΓΑΣΙΕΣ'!$D$12&gt;=A117,G116*'ΒΟΗΘΗΤΙΚΕΣ ΕΡΓΑΣΙΕΣ'!$D$10/'ΒΟΗΘΗΤΙΚΕΣ ΕΡΓΑΣΙΕΣ'!$B$13,0)</f>
        <v>0</v>
      </c>
      <c r="D117" s="2">
        <f>IF(B117,0,IF(PROGRAMME!$B$5+PROGRAMME!$B$4*PROGRAMME!$B$6*PROGRAMME!$C$6&gt;=A117,$D$4+H117,0))</f>
        <v>0</v>
      </c>
      <c r="E117" s="2">
        <f t="shared" si="2"/>
        <v>0</v>
      </c>
      <c r="F117" s="2">
        <f>IF('ΒΟΗΘΗΤΙΚΕΣ ΕΡΓΑΣΙΕΣ'!$B$12+'ΒΟΗΘΗΤΙΚΕΣ ΕΡΓΑΣΙΕΣ'!$D$11*'ΒΟΗΘΗΤΙΚΕΣ ΕΡΓΑΣΙΕΣ'!$B$13*'ΒΟΗΘΗΤΙΚΕΣ ΕΡΓΑΣΙΕΣ'!$D$12&gt;=A117,D117+F116,0)</f>
        <v>0</v>
      </c>
      <c r="G117" s="2">
        <f t="shared" si="3"/>
        <v>0</v>
      </c>
      <c r="H117" s="2">
        <f>IF(A117-$A$4='ΒΟΗΘΗΤΙΚΕΣ ΕΡΓΑΣΙΕΣ'!$G$6,PROGRAMME!$C$9,0)</f>
        <v>0</v>
      </c>
    </row>
    <row r="118" spans="1:8" x14ac:dyDescent="0.25">
      <c r="A118" s="10">
        <f>+A117+PROGRAMME!$C$6</f>
        <v>54606.625</v>
      </c>
      <c r="B118" s="10" t="b">
        <f>AND(PROGRAMME!$C$7&gt;0,PROGRAMME!$C$7&gt;-$A$4+A118)</f>
        <v>0</v>
      </c>
      <c r="C118" s="2">
        <f>IF('ΒΟΗΘΗΤΙΚΕΣ ΕΡΓΑΣΙΕΣ'!$B$12+'ΒΟΗΘΗΤΙΚΕΣ ΕΡΓΑΣΙΕΣ'!$D$11*'ΒΟΗΘΗΤΙΚΕΣ ΕΡΓΑΣΙΕΣ'!$B$13*'ΒΟΗΘΗΤΙΚΕΣ ΕΡΓΑΣΙΕΣ'!$D$12&gt;=A118,G117*'ΒΟΗΘΗΤΙΚΕΣ ΕΡΓΑΣΙΕΣ'!$D$10/'ΒΟΗΘΗΤΙΚΕΣ ΕΡΓΑΣΙΕΣ'!$B$13,0)</f>
        <v>0</v>
      </c>
      <c r="D118" s="2">
        <f>IF(B118,0,IF(PROGRAMME!$B$5+PROGRAMME!$B$4*PROGRAMME!$B$6*PROGRAMME!$C$6&gt;=A118,$D$4+H118,0))</f>
        <v>0</v>
      </c>
      <c r="E118" s="2">
        <f t="shared" si="2"/>
        <v>0</v>
      </c>
      <c r="F118" s="2">
        <f>IF('ΒΟΗΘΗΤΙΚΕΣ ΕΡΓΑΣΙΕΣ'!$B$12+'ΒΟΗΘΗΤΙΚΕΣ ΕΡΓΑΣΙΕΣ'!$D$11*'ΒΟΗΘΗΤΙΚΕΣ ΕΡΓΑΣΙΕΣ'!$B$13*'ΒΟΗΘΗΤΙΚΕΣ ΕΡΓΑΣΙΕΣ'!$D$12&gt;=A118,D118+F117,0)</f>
        <v>0</v>
      </c>
      <c r="G118" s="2">
        <f t="shared" si="3"/>
        <v>0</v>
      </c>
      <c r="H118" s="2">
        <f>IF(A118-$A$4='ΒΟΗΘΗΤΙΚΕΣ ΕΡΓΑΣΙΕΣ'!$G$6,PROGRAMME!$C$9,0)</f>
        <v>0</v>
      </c>
    </row>
    <row r="119" spans="1:8" x14ac:dyDescent="0.25">
      <c r="A119" s="10">
        <f>+A118+PROGRAMME!$C$6</f>
        <v>54697.9375</v>
      </c>
      <c r="B119" s="10" t="b">
        <f>AND(PROGRAMME!$C$7&gt;0,PROGRAMME!$C$7&gt;-$A$4+A119)</f>
        <v>0</v>
      </c>
      <c r="C119" s="2">
        <f>IF('ΒΟΗΘΗΤΙΚΕΣ ΕΡΓΑΣΙΕΣ'!$B$12+'ΒΟΗΘΗΤΙΚΕΣ ΕΡΓΑΣΙΕΣ'!$D$11*'ΒΟΗΘΗΤΙΚΕΣ ΕΡΓΑΣΙΕΣ'!$B$13*'ΒΟΗΘΗΤΙΚΕΣ ΕΡΓΑΣΙΕΣ'!$D$12&gt;=A119,G118*'ΒΟΗΘΗΤΙΚΕΣ ΕΡΓΑΣΙΕΣ'!$D$10/'ΒΟΗΘΗΤΙΚΕΣ ΕΡΓΑΣΙΕΣ'!$B$13,0)</f>
        <v>0</v>
      </c>
      <c r="D119" s="2">
        <f>IF(B119,0,IF(PROGRAMME!$B$5+PROGRAMME!$B$4*PROGRAMME!$B$6*PROGRAMME!$C$6&gt;=A119,$D$4+H119,0))</f>
        <v>0</v>
      </c>
      <c r="E119" s="2">
        <f t="shared" si="2"/>
        <v>0</v>
      </c>
      <c r="F119" s="2">
        <f>IF('ΒΟΗΘΗΤΙΚΕΣ ΕΡΓΑΣΙΕΣ'!$B$12+'ΒΟΗΘΗΤΙΚΕΣ ΕΡΓΑΣΙΕΣ'!$D$11*'ΒΟΗΘΗΤΙΚΕΣ ΕΡΓΑΣΙΕΣ'!$B$13*'ΒΟΗΘΗΤΙΚΕΣ ΕΡΓΑΣΙΕΣ'!$D$12&gt;=A119,D119+F118,0)</f>
        <v>0</v>
      </c>
      <c r="G119" s="2">
        <f t="shared" si="3"/>
        <v>0</v>
      </c>
      <c r="H119" s="2">
        <f>IF(A119-$A$4='ΒΟΗΘΗΤΙΚΕΣ ΕΡΓΑΣΙΕΣ'!$G$6,PROGRAMME!$C$9,0)</f>
        <v>0</v>
      </c>
    </row>
    <row r="120" spans="1:8" x14ac:dyDescent="0.25">
      <c r="A120" s="10">
        <f>+A119+PROGRAMME!$C$6</f>
        <v>54789.25</v>
      </c>
      <c r="B120" s="10" t="b">
        <f>AND(PROGRAMME!$C$7&gt;0,PROGRAMME!$C$7&gt;-$A$4+A120)</f>
        <v>0</v>
      </c>
      <c r="C120" s="2">
        <f>IF('ΒΟΗΘΗΤΙΚΕΣ ΕΡΓΑΣΙΕΣ'!$B$12+'ΒΟΗΘΗΤΙΚΕΣ ΕΡΓΑΣΙΕΣ'!$D$11*'ΒΟΗΘΗΤΙΚΕΣ ΕΡΓΑΣΙΕΣ'!$B$13*'ΒΟΗΘΗΤΙΚΕΣ ΕΡΓΑΣΙΕΣ'!$D$12&gt;=A120,G119*'ΒΟΗΘΗΤΙΚΕΣ ΕΡΓΑΣΙΕΣ'!$D$10/'ΒΟΗΘΗΤΙΚΕΣ ΕΡΓΑΣΙΕΣ'!$B$13,0)</f>
        <v>0</v>
      </c>
      <c r="D120" s="2">
        <f>IF(B120,0,IF(PROGRAMME!$B$5+PROGRAMME!$B$4*PROGRAMME!$B$6*PROGRAMME!$C$6&gt;=A120,$D$4+H120,0))</f>
        <v>0</v>
      </c>
      <c r="E120" s="2">
        <f t="shared" si="2"/>
        <v>0</v>
      </c>
      <c r="F120" s="2">
        <f>IF('ΒΟΗΘΗΤΙΚΕΣ ΕΡΓΑΣΙΕΣ'!$B$12+'ΒΟΗΘΗΤΙΚΕΣ ΕΡΓΑΣΙΕΣ'!$D$11*'ΒΟΗΘΗΤΙΚΕΣ ΕΡΓΑΣΙΕΣ'!$B$13*'ΒΟΗΘΗΤΙΚΕΣ ΕΡΓΑΣΙΕΣ'!$D$12&gt;=A120,D120+F119,0)</f>
        <v>0</v>
      </c>
      <c r="G120" s="2">
        <f t="shared" si="3"/>
        <v>0</v>
      </c>
      <c r="H120" s="2">
        <f>IF(A120-$A$4='ΒΟΗΘΗΤΙΚΕΣ ΕΡΓΑΣΙΕΣ'!$G$6,PROGRAMME!$C$9,0)</f>
        <v>0</v>
      </c>
    </row>
    <row r="121" spans="1:8" x14ac:dyDescent="0.25">
      <c r="A121" s="10">
        <f>+A120+PROGRAMME!$C$6</f>
        <v>54880.5625</v>
      </c>
      <c r="B121" s="10" t="b">
        <f>AND(PROGRAMME!$C$7&gt;0,PROGRAMME!$C$7&gt;-$A$4+A121)</f>
        <v>0</v>
      </c>
      <c r="C121" s="2">
        <f>IF('ΒΟΗΘΗΤΙΚΕΣ ΕΡΓΑΣΙΕΣ'!$B$12+'ΒΟΗΘΗΤΙΚΕΣ ΕΡΓΑΣΙΕΣ'!$D$11*'ΒΟΗΘΗΤΙΚΕΣ ΕΡΓΑΣΙΕΣ'!$B$13*'ΒΟΗΘΗΤΙΚΕΣ ΕΡΓΑΣΙΕΣ'!$D$12&gt;=A121,G120*'ΒΟΗΘΗΤΙΚΕΣ ΕΡΓΑΣΙΕΣ'!$D$10/'ΒΟΗΘΗΤΙΚΕΣ ΕΡΓΑΣΙΕΣ'!$B$13,0)</f>
        <v>0</v>
      </c>
      <c r="D121" s="2">
        <f>IF(B121,0,IF(PROGRAMME!$B$5+PROGRAMME!$B$4*PROGRAMME!$B$6*PROGRAMME!$C$6&gt;=A121,$D$4+H121,0))</f>
        <v>0</v>
      </c>
      <c r="E121" s="2">
        <f t="shared" si="2"/>
        <v>0</v>
      </c>
      <c r="F121" s="2">
        <f>IF('ΒΟΗΘΗΤΙΚΕΣ ΕΡΓΑΣΙΕΣ'!$B$12+'ΒΟΗΘΗΤΙΚΕΣ ΕΡΓΑΣΙΕΣ'!$D$11*'ΒΟΗΘΗΤΙΚΕΣ ΕΡΓΑΣΙΕΣ'!$B$13*'ΒΟΗΘΗΤΙΚΕΣ ΕΡΓΑΣΙΕΣ'!$D$12&gt;=A121,D121+F120,0)</f>
        <v>0</v>
      </c>
      <c r="G121" s="2">
        <f t="shared" si="3"/>
        <v>0</v>
      </c>
      <c r="H121" s="2">
        <f>IF(A121-$A$4='ΒΟΗΘΗΤΙΚΕΣ ΕΡΓΑΣΙΕΣ'!$G$6,PROGRAMME!$C$9,0)</f>
        <v>0</v>
      </c>
    </row>
    <row r="122" spans="1:8" x14ac:dyDescent="0.25">
      <c r="A122" s="10">
        <f>+A121+PROGRAMME!$C$6</f>
        <v>54971.875</v>
      </c>
      <c r="B122" s="10" t="b">
        <f>AND(PROGRAMME!$C$7&gt;0,PROGRAMME!$C$7&gt;-$A$4+A122)</f>
        <v>0</v>
      </c>
      <c r="C122" s="2">
        <f>IF('ΒΟΗΘΗΤΙΚΕΣ ΕΡΓΑΣΙΕΣ'!$B$12+'ΒΟΗΘΗΤΙΚΕΣ ΕΡΓΑΣΙΕΣ'!$D$11*'ΒΟΗΘΗΤΙΚΕΣ ΕΡΓΑΣΙΕΣ'!$B$13*'ΒΟΗΘΗΤΙΚΕΣ ΕΡΓΑΣΙΕΣ'!$D$12&gt;=A122,G121*'ΒΟΗΘΗΤΙΚΕΣ ΕΡΓΑΣΙΕΣ'!$D$10/'ΒΟΗΘΗΤΙΚΕΣ ΕΡΓΑΣΙΕΣ'!$B$13,0)</f>
        <v>0</v>
      </c>
      <c r="D122" s="2">
        <f>IF(B122,0,IF(PROGRAMME!$B$5+PROGRAMME!$B$4*PROGRAMME!$B$6*PROGRAMME!$C$6&gt;=A122,$D$4+H122,0))</f>
        <v>0</v>
      </c>
      <c r="E122" s="2">
        <f t="shared" si="2"/>
        <v>0</v>
      </c>
      <c r="F122" s="2">
        <f>IF('ΒΟΗΘΗΤΙΚΕΣ ΕΡΓΑΣΙΕΣ'!$B$12+'ΒΟΗΘΗΤΙΚΕΣ ΕΡΓΑΣΙΕΣ'!$D$11*'ΒΟΗΘΗΤΙΚΕΣ ΕΡΓΑΣΙΕΣ'!$B$13*'ΒΟΗΘΗΤΙΚΕΣ ΕΡΓΑΣΙΕΣ'!$D$12&gt;=A122,D122+F121,0)</f>
        <v>0</v>
      </c>
      <c r="G122" s="2">
        <f t="shared" si="3"/>
        <v>0</v>
      </c>
      <c r="H122" s="2">
        <f>IF(A122-$A$4='ΒΟΗΘΗΤΙΚΕΣ ΕΡΓΑΣΙΕΣ'!$G$6,PROGRAMME!$C$9,0)</f>
        <v>0</v>
      </c>
    </row>
    <row r="123" spans="1:8" x14ac:dyDescent="0.25">
      <c r="A123" s="10">
        <f>+A122+PROGRAMME!$C$6</f>
        <v>55063.1875</v>
      </c>
      <c r="B123" s="10" t="b">
        <f>AND(PROGRAMME!$C$7&gt;0,PROGRAMME!$C$7&gt;-$A$4+A123)</f>
        <v>0</v>
      </c>
      <c r="C123" s="2">
        <f>IF('ΒΟΗΘΗΤΙΚΕΣ ΕΡΓΑΣΙΕΣ'!$B$12+'ΒΟΗΘΗΤΙΚΕΣ ΕΡΓΑΣΙΕΣ'!$D$11*'ΒΟΗΘΗΤΙΚΕΣ ΕΡΓΑΣΙΕΣ'!$B$13*'ΒΟΗΘΗΤΙΚΕΣ ΕΡΓΑΣΙΕΣ'!$D$12&gt;=A123,G122*'ΒΟΗΘΗΤΙΚΕΣ ΕΡΓΑΣΙΕΣ'!$D$10/'ΒΟΗΘΗΤΙΚΕΣ ΕΡΓΑΣΙΕΣ'!$B$13,0)</f>
        <v>0</v>
      </c>
      <c r="D123" s="2">
        <f>IF(B123,0,IF(PROGRAMME!$B$5+PROGRAMME!$B$4*PROGRAMME!$B$6*PROGRAMME!$C$6&gt;=A123,$D$4+H123,0))</f>
        <v>0</v>
      </c>
      <c r="E123" s="2">
        <f t="shared" si="2"/>
        <v>0</v>
      </c>
      <c r="F123" s="2">
        <f>IF('ΒΟΗΘΗΤΙΚΕΣ ΕΡΓΑΣΙΕΣ'!$B$12+'ΒΟΗΘΗΤΙΚΕΣ ΕΡΓΑΣΙΕΣ'!$D$11*'ΒΟΗΘΗΤΙΚΕΣ ΕΡΓΑΣΙΕΣ'!$B$13*'ΒΟΗΘΗΤΙΚΕΣ ΕΡΓΑΣΙΕΣ'!$D$12&gt;=A123,D123+F122,0)</f>
        <v>0</v>
      </c>
      <c r="G123" s="2">
        <f t="shared" si="3"/>
        <v>0</v>
      </c>
      <c r="H123" s="2">
        <f>IF(A123-$A$4='ΒΟΗΘΗΤΙΚΕΣ ΕΡΓΑΣΙΕΣ'!$G$6,PROGRAMME!$C$9,0)</f>
        <v>0</v>
      </c>
    </row>
    <row r="124" spans="1:8" x14ac:dyDescent="0.25">
      <c r="A124" s="10">
        <f>+A123+PROGRAMME!$C$6</f>
        <v>55154.5</v>
      </c>
      <c r="B124" s="10" t="b">
        <f>AND(PROGRAMME!$C$7&gt;0,PROGRAMME!$C$7&gt;-$A$4+A124)</f>
        <v>0</v>
      </c>
      <c r="C124" s="3">
        <f>IF('ΒΟΗΘΗΤΙΚΕΣ ΕΡΓΑΣΙΕΣ'!$B$12+'ΒΟΗΘΗΤΙΚΕΣ ΕΡΓΑΣΙΕΣ'!$D$11*'ΒΟΗΘΗΤΙΚΕΣ ΕΡΓΑΣΙΕΣ'!$B$13*'ΒΟΗΘΗΤΙΚΕΣ ΕΡΓΑΣΙΕΣ'!$D$12&gt;=A124,G123*'ΒΟΗΘΗΤΙΚΕΣ ΕΡΓΑΣΙΕΣ'!$D$10/'ΒΟΗΘΗΤΙΚΕΣ ΕΡΓΑΣΙΕΣ'!$B$13,0)</f>
        <v>0</v>
      </c>
      <c r="D124" s="2">
        <f>IF(B124,0,IF(PROGRAMME!$B$5+PROGRAMME!$B$4*PROGRAMME!$B$6*PROGRAMME!$C$6&gt;=A124,$D$4+H124,0))</f>
        <v>0</v>
      </c>
      <c r="E124" s="2">
        <f t="shared" si="2"/>
        <v>0</v>
      </c>
      <c r="F124" s="3">
        <f>IF('ΒΟΗΘΗΤΙΚΕΣ ΕΡΓΑΣΙΕΣ'!$B$12+'ΒΟΗΘΗΤΙΚΕΣ ΕΡΓΑΣΙΕΣ'!$D$11*'ΒΟΗΘΗΤΙΚΕΣ ΕΡΓΑΣΙΕΣ'!$B$13*'ΒΟΗΘΗΤΙΚΕΣ ΕΡΓΑΣΙΕΣ'!$D$12&gt;=A124,D124+F123,0)</f>
        <v>0</v>
      </c>
      <c r="G124" s="2">
        <f t="shared" si="3"/>
        <v>0</v>
      </c>
      <c r="H124" s="2">
        <f>IF(A124-$A$4='ΒΟΗΘΗΤΙΚΕΣ ΕΡΓΑΣΙΕΣ'!$G$6,PROGRAMME!$C$9,0)</f>
        <v>0</v>
      </c>
    </row>
    <row r="125" spans="1:8" x14ac:dyDescent="0.25">
      <c r="A125" s="29" t="s">
        <v>21</v>
      </c>
      <c r="B125" s="29"/>
      <c r="C125" s="30">
        <f>SUM(C5:C124)</f>
        <v>250107.36514644383</v>
      </c>
      <c r="D125" s="31">
        <f>SUM(D5:D124)</f>
        <v>1090850.4703026298</v>
      </c>
      <c r="E125" s="32">
        <f>+C125+D125</f>
        <v>1340957.8354490735</v>
      </c>
      <c r="F125" s="1"/>
      <c r="G125" s="1"/>
      <c r="H125" s="1"/>
    </row>
    <row r="126" spans="1:8" x14ac:dyDescent="0.25">
      <c r="A126" s="7" t="s">
        <v>37</v>
      </c>
      <c r="B126" s="37"/>
      <c r="C126" s="8"/>
      <c r="D126" s="8"/>
      <c r="E126" s="9" t="e">
        <f>NPV(C8/PROGRAMME!$B$6,PROGRAMME!$B$4*PROGRAMME!$B$6,E4:E124)</f>
        <v>#DIV/0!</v>
      </c>
      <c r="F126" s="1"/>
      <c r="G126" s="1"/>
      <c r="H126" s="1"/>
    </row>
    <row r="127" spans="1:8" x14ac:dyDescent="0.25">
      <c r="A127" t="s">
        <v>26</v>
      </c>
    </row>
    <row r="128" spans="1:8" x14ac:dyDescent="0.25">
      <c r="A128" t="s">
        <v>30</v>
      </c>
      <c r="E128" s="34"/>
    </row>
    <row r="129" spans="1:1" ht="18" x14ac:dyDescent="0.35">
      <c r="A129" t="s">
        <v>28</v>
      </c>
    </row>
    <row r="130" spans="1:1" ht="18" x14ac:dyDescent="0.35">
      <c r="A130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13</vt:i4>
      </vt:variant>
    </vt:vector>
  </HeadingPairs>
  <TitlesOfParts>
    <vt:vector size="18" baseType="lpstr">
      <vt:lpstr>PROGRAMME</vt:lpstr>
      <vt:lpstr>ΒΟΗΘΗΤΙΚΕΣ ΕΡΓΑΣΙΕΣ</vt:lpstr>
      <vt:lpstr>ΕΝΙΑΙΟ &amp; BALLON &amp; GRACE</vt:lpstr>
      <vt:lpstr>ΠΡ. ή ΓΑΛ. ή ΤΟΚΟΧΡ &amp;BALLON&amp;GR</vt:lpstr>
      <vt:lpstr>ΧΡΕΩΛΥΤΙΚΟ &amp; BALLON &amp; GRACE</vt:lpstr>
      <vt:lpstr>_1_1_2020</vt:lpstr>
      <vt:lpstr>BALLON</vt:lpstr>
      <vt:lpstr>ΔΙΑΡΚΕΙΑ_ΔΑΝΕΙΟΥ</vt:lpstr>
      <vt:lpstr>ΕΙΔΟΣ_ΔΑΝΕΙΟΥ</vt:lpstr>
      <vt:lpstr>Ενιαίο_ή_Ομολογιακό_Δάνειο</vt:lpstr>
      <vt:lpstr>ΕΠΙΤΟΚΙΟ</vt:lpstr>
      <vt:lpstr>ΠΕΡΙΟΔΟΣ_ΧΑΡΗΤΟΣ</vt:lpstr>
      <vt:lpstr>ΠΛΗΡΩΜΕΣ_ΑΝΑ_ΕΤΟΣ</vt:lpstr>
      <vt:lpstr>ΠΟΣΟ_ΔΑΝΕΙΟΥ</vt:lpstr>
      <vt:lpstr>Προοδευτικό_ή_Γαλλικό_ή_Τοκοχρεωλυτικό_Δάνειο</vt:lpstr>
      <vt:lpstr>ΣΥΝΟΛΟ_ΠΛΗΡΩΜΩΝ</vt:lpstr>
      <vt:lpstr>ΣΥΝΟΛΟ_ΤΟΚΩΝ</vt:lpstr>
      <vt:lpstr>Χρεωλυτικό_Δάνειο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KLP FINANCE</cp:lastModifiedBy>
  <dcterms:created xsi:type="dcterms:W3CDTF">2016-04-01T05:06:54Z</dcterms:created>
  <dcterms:modified xsi:type="dcterms:W3CDTF">2022-04-12T10:44:11Z</dcterms:modified>
</cp:coreProperties>
</file>