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TEION\Desktop\ΠΜΣ ΟΠΑ MSC BF CF 1\Presentations ASOEE\test BF5\"/>
    </mc:Choice>
  </mc:AlternateContent>
  <xr:revisionPtr revIDLastSave="0" documentId="13_ncr:1_{1B71DA7C-9339-4E24-9EA4-AA85466ECA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" l="1"/>
  <c r="B21" i="1"/>
  <c r="D5" i="1"/>
  <c r="D55" i="1"/>
  <c r="E55" i="1"/>
  <c r="F55" i="1"/>
  <c r="G55" i="1"/>
  <c r="C55" i="1"/>
  <c r="C17" i="1"/>
  <c r="D17" i="1" s="1"/>
  <c r="E17" i="1" s="1"/>
  <c r="F17" i="1" s="1"/>
  <c r="G17" i="1" s="1"/>
  <c r="C9" i="1"/>
  <c r="D9" i="1" s="1"/>
  <c r="C4" i="1"/>
  <c r="C30" i="1" s="1"/>
  <c r="H78" i="1"/>
  <c r="C76" i="1"/>
  <c r="C5" i="1" l="1"/>
  <c r="C33" i="1" s="1"/>
  <c r="C31" i="1"/>
  <c r="C8" i="1"/>
  <c r="C15" i="1" s="1"/>
  <c r="C22" i="1"/>
  <c r="D4" i="1"/>
  <c r="D22" i="1" s="1"/>
  <c r="E9" i="1"/>
  <c r="F9" i="1" s="1"/>
  <c r="G9" i="1" s="1"/>
  <c r="C7" i="1"/>
  <c r="C34" i="1"/>
  <c r="C35" i="1" s="1"/>
  <c r="C36" i="1" s="1"/>
  <c r="C23" i="1" s="1"/>
  <c r="C16" i="1" l="1"/>
  <c r="C18" i="1" s="1"/>
  <c r="C25" i="1" s="1"/>
  <c r="E4" i="1"/>
  <c r="E22" i="1" s="1"/>
  <c r="D30" i="1"/>
  <c r="D31" i="1"/>
  <c r="D8" i="1"/>
  <c r="D15" i="1" s="1"/>
  <c r="C21" i="1"/>
  <c r="C24" i="1" s="1"/>
  <c r="B52" i="1"/>
  <c r="C26" i="1" l="1"/>
  <c r="H76" i="1" s="1"/>
  <c r="C52" i="1"/>
  <c r="C56" i="1" s="1"/>
  <c r="D34" i="1"/>
  <c r="D33" i="1"/>
  <c r="D7" i="1"/>
  <c r="D16" i="1" s="1"/>
  <c r="E5" i="1"/>
  <c r="E31" i="1"/>
  <c r="E8" i="1"/>
  <c r="E15" i="1" s="1"/>
  <c r="E30" i="1"/>
  <c r="F4" i="1"/>
  <c r="F22" i="1" s="1"/>
  <c r="D35" i="1" l="1"/>
  <c r="D36" i="1" s="1"/>
  <c r="D23" i="1" s="1"/>
  <c r="F8" i="1"/>
  <c r="F15" i="1" s="1"/>
  <c r="F30" i="1"/>
  <c r="F31" i="1"/>
  <c r="G4" i="1"/>
  <c r="G22" i="1" s="1"/>
  <c r="F5" i="1"/>
  <c r="F7" i="1" s="1"/>
  <c r="F16" i="1" s="1"/>
  <c r="D18" i="1"/>
  <c r="D25" i="1" s="1"/>
  <c r="D21" i="1"/>
  <c r="E33" i="1"/>
  <c r="E34" i="1"/>
  <c r="E7" i="1"/>
  <c r="E16" i="1" s="1"/>
  <c r="D24" i="1" l="1"/>
  <c r="D52" i="1" s="1"/>
  <c r="D56" i="1" s="1"/>
  <c r="E35" i="1"/>
  <c r="E36" i="1" s="1"/>
  <c r="E23" i="1" s="1"/>
  <c r="F21" i="1"/>
  <c r="F18" i="1"/>
  <c r="F25" i="1" s="1"/>
  <c r="D26" i="1"/>
  <c r="I76" i="1" s="1"/>
  <c r="G8" i="1"/>
  <c r="G15" i="1" s="1"/>
  <c r="G5" i="1"/>
  <c r="G30" i="1"/>
  <c r="G31" i="1"/>
  <c r="E18" i="1"/>
  <c r="E25" i="1" s="1"/>
  <c r="E21" i="1"/>
  <c r="E24" i="1" s="1"/>
  <c r="E52" i="1" s="1"/>
  <c r="E56" i="1" s="1"/>
  <c r="F34" i="1"/>
  <c r="F33" i="1"/>
  <c r="F35" i="1" l="1"/>
  <c r="F36" i="1" s="1"/>
  <c r="F23" i="1" s="1"/>
  <c r="F24" i="1" s="1"/>
  <c r="E26" i="1"/>
  <c r="J76" i="1" s="1"/>
  <c r="G33" i="1"/>
  <c r="G34" i="1"/>
  <c r="G7" i="1"/>
  <c r="G16" i="1" s="1"/>
  <c r="F26" i="1" l="1"/>
  <c r="K76" i="1" s="1"/>
  <c r="F52" i="1"/>
  <c r="F56" i="1" s="1"/>
  <c r="G35" i="1"/>
  <c r="G36" i="1" s="1"/>
  <c r="G23" i="1" s="1"/>
  <c r="G18" i="1"/>
  <c r="G25" i="1" s="1"/>
  <c r="G21" i="1"/>
  <c r="G24" i="1" l="1"/>
  <c r="G52" i="1" s="1"/>
  <c r="G26" i="1" l="1"/>
  <c r="L76" i="1" s="1"/>
  <c r="L79" i="1" s="1"/>
  <c r="G56" i="1"/>
  <c r="B57" i="1" s="1"/>
  <c r="H79" i="1"/>
  <c r="H81" i="1" s="1"/>
  <c r="B60" i="1" l="1"/>
  <c r="I79" i="1"/>
</calcChain>
</file>

<file path=xl/sharedStrings.xml><?xml version="1.0" encoding="utf-8"?>
<sst xmlns="http://schemas.openxmlformats.org/spreadsheetml/2006/main" count="76" uniqueCount="65">
  <si>
    <t>(EUR TH.)</t>
  </si>
  <si>
    <t>actual</t>
  </si>
  <si>
    <t>Business Plan</t>
  </si>
  <si>
    <t>Income Statement</t>
  </si>
  <si>
    <t>Other Operating Income</t>
  </si>
  <si>
    <t>Total Revenue</t>
  </si>
  <si>
    <t>Operating Expenses</t>
  </si>
  <si>
    <t>Other Expenses</t>
  </si>
  <si>
    <t>Total Expenses</t>
  </si>
  <si>
    <t>EBITDA</t>
  </si>
  <si>
    <t>Depreciation and Amortization</t>
  </si>
  <si>
    <t>EBIT</t>
  </si>
  <si>
    <t>Cash Flow from Operations</t>
  </si>
  <si>
    <t>Less: (Increase) / Decrease  in WC</t>
  </si>
  <si>
    <t>Unlevered Pre-Tax CFO</t>
  </si>
  <si>
    <t>Less: income tax</t>
  </si>
  <si>
    <t>Cash Flow from Operations - after tax</t>
  </si>
  <si>
    <t>Working Capital</t>
  </si>
  <si>
    <t>Current Assets</t>
  </si>
  <si>
    <t>Other Current Assets</t>
  </si>
  <si>
    <t>Current Liabilities</t>
  </si>
  <si>
    <t>Other Current Liabilities</t>
  </si>
  <si>
    <t>Net working Capital</t>
  </si>
  <si>
    <t>(Increase) / Decrease in WC</t>
  </si>
  <si>
    <t>ASSUMPTIONS</t>
  </si>
  <si>
    <t>BASE</t>
  </si>
  <si>
    <t>Expenses</t>
  </si>
  <si>
    <t>Income tax</t>
  </si>
  <si>
    <t>Sales</t>
  </si>
  <si>
    <t>MIN P(5%)</t>
  </si>
  <si>
    <t>MIN P(95%)</t>
  </si>
  <si>
    <t>Για τις παραδοχές ακολουθήθηκε η κατανομή PERT, η οποία επιτρέπει όρια εμπιστοσύνης. Η μέθοδος  MONTE CARLO εφαρμοστηκε για ποσοστα 5%-95%.</t>
  </si>
  <si>
    <t>Total cash Flow seagull</t>
  </si>
  <si>
    <t>WACC</t>
  </si>
  <si>
    <t xml:space="preserve">DCF </t>
  </si>
  <si>
    <t>of which terminal value</t>
  </si>
  <si>
    <t>Perpetuity</t>
  </si>
  <si>
    <t xml:space="preserve">Net Debt </t>
  </si>
  <si>
    <t>valuation date</t>
  </si>
  <si>
    <t>03.2015</t>
  </si>
  <si>
    <t>06.2020</t>
  </si>
  <si>
    <t>Company value</t>
  </si>
  <si>
    <t xml:space="preserve">Sales </t>
  </si>
  <si>
    <t>Cost of sales</t>
  </si>
  <si>
    <t>Margin of cost of sales</t>
  </si>
  <si>
    <t xml:space="preserve">Increase of Sales </t>
  </si>
  <si>
    <t>Net Capital assets expenditures</t>
  </si>
  <si>
    <t>Less: Capex (Replacement capital expenditure)</t>
  </si>
  <si>
    <r>
      <t>Sales</t>
    </r>
    <r>
      <rPr>
        <vertAlign val="subscript"/>
        <sz val="9"/>
        <color rgb="FF000000"/>
        <rFont val="Arial"/>
        <family val="2"/>
        <charset val="161"/>
      </rPr>
      <t>-1</t>
    </r>
  </si>
  <si>
    <t>min</t>
  </si>
  <si>
    <t>max</t>
  </si>
  <si>
    <t>Most likely</t>
  </si>
  <si>
    <t>Discount period</t>
  </si>
  <si>
    <t>Discount factor</t>
  </si>
  <si>
    <t>Present value of free cash flow</t>
  </si>
  <si>
    <t>Present value of free cash flow (FY20 to FY24)</t>
  </si>
  <si>
    <t>Present value of terminal value*</t>
  </si>
  <si>
    <t>future growth</t>
  </si>
  <si>
    <t>Value in use</t>
  </si>
  <si>
    <t>Receivables</t>
  </si>
  <si>
    <t>Suppliers</t>
  </si>
  <si>
    <t>Days on receivables</t>
  </si>
  <si>
    <t>Days on suppliers</t>
  </si>
  <si>
    <t>Cost of Sales</t>
  </si>
  <si>
    <t>Discount rate (pre-tax rate based on 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</si>
</sst>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);\(#,##0.0\);0_._0_)"/>
    <numFmt numFmtId="165" formatCode="\€_(#,##0.0_);\€\(#,##0.0\);\€_(0.0_);@_)"/>
    <numFmt numFmtId="166" formatCode="\€_(#,##0.0_);\€\(#,##0.0\);* &quot;-&quot;_);@_)"/>
    <numFmt numFmtId="167" formatCode="#,##0.0_);\(#,##0.0\);* &quot;-&quot;_);@_)"/>
    <numFmt numFmtId="168" formatCode="0.0%"/>
    <numFmt numFmtId="169" formatCode="#,##0.0"/>
  </numFmts>
  <fonts count="2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  <charset val="161"/>
    </font>
    <font>
      <b/>
      <u val="singleAccounting"/>
      <sz val="10"/>
      <color indexed="18"/>
      <name val="Arial"/>
      <family val="2"/>
    </font>
    <font>
      <b/>
      <sz val="10"/>
      <color indexed="1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u/>
      <sz val="11"/>
      <color indexed="8"/>
      <name val="Calibri"/>
      <family val="2"/>
      <charset val="161"/>
    </font>
    <font>
      <u/>
      <sz val="11"/>
      <color indexed="8"/>
      <name val="Calibri"/>
      <family val="2"/>
      <charset val="161"/>
    </font>
    <font>
      <u val="singleAccounting"/>
      <sz val="9"/>
      <name val="Arial"/>
      <family val="2"/>
    </font>
    <font>
      <sz val="8.25"/>
      <name val="Segoe UI"/>
      <family val="2"/>
      <charset val="161"/>
    </font>
    <font>
      <b/>
      <sz val="9"/>
      <color indexed="8"/>
      <name val="Arial"/>
      <family val="2"/>
      <charset val="161"/>
    </font>
    <font>
      <sz val="11"/>
      <color indexed="8"/>
      <name val="Calibri"/>
      <family val="2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b/>
      <sz val="11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b/>
      <i/>
      <sz val="10"/>
      <color indexed="8"/>
      <name val="Arial"/>
      <family val="2"/>
      <charset val="161"/>
    </font>
    <font>
      <sz val="10"/>
      <name val="MS Sans Serif"/>
      <family val="2"/>
    </font>
    <font>
      <sz val="10"/>
      <color indexed="10"/>
      <name val="Arial"/>
      <family val="2"/>
      <charset val="161"/>
    </font>
    <font>
      <b/>
      <sz val="10"/>
      <color indexed="10"/>
      <name val="Arial"/>
      <family val="2"/>
      <charset val="161"/>
    </font>
    <font>
      <vertAlign val="subscript"/>
      <sz val="9"/>
      <color rgb="FF00000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18"/>
      </bottom>
      <diagonal/>
    </border>
    <border>
      <left/>
      <right/>
      <top style="medium">
        <color indexed="64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18"/>
      </top>
      <bottom style="medium">
        <color indexed="64"/>
      </bottom>
      <diagonal/>
    </border>
    <border>
      <left/>
      <right/>
      <top style="thin">
        <color indexed="1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Protection="0">
      <alignment horizontal="centerContinuous"/>
    </xf>
    <xf numFmtId="0" fontId="6" fillId="0" borderId="1" applyNumberFormat="0" applyFill="0" applyProtection="0">
      <alignment horizontal="center"/>
    </xf>
    <xf numFmtId="0" fontId="7" fillId="0" borderId="2" applyNumberFormat="0" applyFill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4" fillId="0" borderId="0"/>
    <xf numFmtId="9" fontId="20" fillId="0" borderId="0" applyFont="0" applyFill="0" applyBorder="0" applyAlignment="0" applyProtection="0"/>
  </cellStyleXfs>
  <cellXfs count="96">
    <xf numFmtId="0" fontId="0" fillId="0" borderId="0" xfId="0"/>
    <xf numFmtId="164" fontId="2" fillId="0" borderId="0" xfId="3" applyNumberFormat="1"/>
    <xf numFmtId="164" fontId="3" fillId="0" borderId="0" xfId="3" applyNumberFormat="1" applyFont="1"/>
    <xf numFmtId="0" fontId="4" fillId="0" borderId="0" xfId="4"/>
    <xf numFmtId="0" fontId="6" fillId="0" borderId="0" xfId="5" applyFont="1" applyAlignment="1">
      <alignment horizontal="center"/>
    </xf>
    <xf numFmtId="0" fontId="6" fillId="0" borderId="1" xfId="6" applyAlignment="1">
      <alignment horizontal="left"/>
    </xf>
    <xf numFmtId="0" fontId="6" fillId="0" borderId="1" xfId="6" applyAlignment="1">
      <alignment horizontal="center" wrapText="1"/>
    </xf>
    <xf numFmtId="0" fontId="7" fillId="0" borderId="2" xfId="7"/>
    <xf numFmtId="166" fontId="8" fillId="0" borderId="2" xfId="8" applyNumberFormat="1" applyFont="1" applyFill="1" applyBorder="1"/>
    <xf numFmtId="0" fontId="7" fillId="0" borderId="3" xfId="7" applyBorder="1"/>
    <xf numFmtId="166" fontId="8" fillId="2" borderId="2" xfId="8" applyNumberFormat="1" applyFont="1" applyFill="1" applyBorder="1"/>
    <xf numFmtId="0" fontId="7" fillId="0" borderId="3" xfId="7" applyBorder="1" applyAlignment="1"/>
    <xf numFmtId="0" fontId="7" fillId="3" borderId="4" xfId="7" applyFill="1" applyBorder="1" applyAlignment="1"/>
    <xf numFmtId="0" fontId="7" fillId="3" borderId="4" xfId="7" applyFill="1" applyBorder="1"/>
    <xf numFmtId="166" fontId="8" fillId="3" borderId="4" xfId="8" applyNumberFormat="1" applyFont="1" applyFill="1" applyBorder="1"/>
    <xf numFmtId="167" fontId="8" fillId="0" borderId="5" xfId="9" applyFont="1" applyFill="1" applyBorder="1"/>
    <xf numFmtId="0" fontId="7" fillId="0" borderId="0" xfId="7" applyBorder="1"/>
    <xf numFmtId="0" fontId="7" fillId="0" borderId="2" xfId="7" applyFill="1"/>
    <xf numFmtId="167" fontId="8" fillId="0" borderId="2" xfId="9" applyFont="1" applyFill="1" applyBorder="1"/>
    <xf numFmtId="0" fontId="7" fillId="0" borderId="3" xfId="7" applyFill="1" applyBorder="1"/>
    <xf numFmtId="167" fontId="8" fillId="0" borderId="3" xfId="9" applyFont="1" applyFill="1" applyBorder="1"/>
    <xf numFmtId="0" fontId="6" fillId="3" borderId="4" xfId="10" applyFill="1" applyBorder="1" applyAlignment="1"/>
    <xf numFmtId="166" fontId="6" fillId="3" borderId="4" xfId="10" applyNumberFormat="1" applyFill="1" applyBorder="1" applyAlignment="1"/>
    <xf numFmtId="0" fontId="7" fillId="0" borderId="0" xfId="7" applyFill="1" applyBorder="1"/>
    <xf numFmtId="165" fontId="8" fillId="0" borderId="0" xfId="7" applyNumberFormat="1" applyFont="1" applyFill="1" applyBorder="1"/>
    <xf numFmtId="167" fontId="8" fillId="2" borderId="3" xfId="9" applyFont="1" applyFill="1" applyBorder="1"/>
    <xf numFmtId="165" fontId="4" fillId="0" borderId="0" xfId="4" applyNumberFormat="1"/>
    <xf numFmtId="166" fontId="8" fillId="4" borderId="4" xfId="8" applyNumberFormat="1" applyFont="1" applyFill="1" applyBorder="1"/>
    <xf numFmtId="0" fontId="6" fillId="0" borderId="2" xfId="10" applyBorder="1">
      <alignment horizontal="left"/>
    </xf>
    <xf numFmtId="0" fontId="7" fillId="0" borderId="2" xfId="7" applyAlignment="1">
      <alignment horizontal="center" wrapText="1"/>
    </xf>
    <xf numFmtId="166" fontId="8" fillId="2" borderId="2" xfId="8" applyNumberFormat="1" applyFont="1" applyFill="1" applyBorder="1" applyAlignment="1"/>
    <xf numFmtId="166" fontId="8" fillId="0" borderId="2" xfId="9" applyNumberFormat="1" applyFont="1" applyFill="1" applyBorder="1" applyAlignment="1"/>
    <xf numFmtId="0" fontId="6" fillId="0" borderId="2" xfId="10" applyFill="1" applyBorder="1">
      <alignment horizontal="left"/>
    </xf>
    <xf numFmtId="0" fontId="7" fillId="0" borderId="3" xfId="7" applyFill="1" applyBorder="1" applyAlignment="1"/>
    <xf numFmtId="0" fontId="7" fillId="3" borderId="6" xfId="7" applyFill="1" applyBorder="1"/>
    <xf numFmtId="166" fontId="7" fillId="3" borderId="6" xfId="8" applyNumberFormat="1" applyFont="1" applyFill="1" applyBorder="1"/>
    <xf numFmtId="0" fontId="6" fillId="5" borderId="0" xfId="10" applyFill="1" applyBorder="1" applyAlignment="1"/>
    <xf numFmtId="166" fontId="6" fillId="5" borderId="0" xfId="10" applyNumberFormat="1" applyFill="1" applyBorder="1" applyAlignment="1"/>
    <xf numFmtId="9" fontId="0" fillId="0" borderId="0" xfId="0" applyNumberFormat="1"/>
    <xf numFmtId="0" fontId="0" fillId="6" borderId="7" xfId="0" applyFill="1" applyBorder="1"/>
    <xf numFmtId="0" fontId="7" fillId="6" borderId="7" xfId="7" applyFill="1" applyBorder="1" applyAlignment="1">
      <alignment horizontal="center"/>
    </xf>
    <xf numFmtId="0" fontId="0" fillId="0" borderId="0" xfId="0" applyAlignment="1">
      <alignment wrapText="1"/>
    </xf>
    <xf numFmtId="0" fontId="12" fillId="0" borderId="7" xfId="1" applyNumberFormat="1" applyFont="1" applyFill="1" applyBorder="1" applyAlignment="1">
      <alignment horizontal="left" vertical="center" wrapText="1"/>
    </xf>
    <xf numFmtId="166" fontId="12" fillId="0" borderId="7" xfId="1" applyNumberFormat="1" applyFont="1" applyFill="1" applyBorder="1" applyAlignment="1">
      <alignment horizontal="center" vertical="center" wrapText="1"/>
    </xf>
    <xf numFmtId="0" fontId="13" fillId="0" borderId="0" xfId="7" applyFont="1" applyFill="1" applyBorder="1"/>
    <xf numFmtId="3" fontId="15" fillId="5" borderId="0" xfId="11" applyNumberFormat="1" applyFont="1" applyFill="1"/>
    <xf numFmtId="169" fontId="15" fillId="5" borderId="0" xfId="11" applyNumberFormat="1" applyFont="1" applyFill="1"/>
    <xf numFmtId="169" fontId="15" fillId="4" borderId="0" xfId="11" applyNumberFormat="1" applyFont="1" applyFill="1"/>
    <xf numFmtId="169" fontId="15" fillId="7" borderId="0" xfId="11" applyNumberFormat="1" applyFont="1" applyFill="1"/>
    <xf numFmtId="3" fontId="16" fillId="5" borderId="0" xfId="11" applyNumberFormat="1" applyFont="1" applyFill="1"/>
    <xf numFmtId="3" fontId="17" fillId="5" borderId="0" xfId="0" applyNumberFormat="1" applyFont="1" applyFill="1"/>
    <xf numFmtId="0" fontId="18" fillId="5" borderId="0" xfId="0" applyFont="1" applyFill="1"/>
    <xf numFmtId="3" fontId="19" fillId="5" borderId="0" xfId="11" applyNumberFormat="1" applyFont="1" applyFill="1"/>
    <xf numFmtId="9" fontId="15" fillId="5" borderId="0" xfId="12" applyFont="1" applyFill="1" applyBorder="1"/>
    <xf numFmtId="168" fontId="4" fillId="8" borderId="8" xfId="2" applyNumberFormat="1" applyFont="1" applyFill="1" applyBorder="1"/>
    <xf numFmtId="169" fontId="16" fillId="5" borderId="0" xfId="11" applyNumberFormat="1" applyFont="1" applyFill="1"/>
    <xf numFmtId="169" fontId="21" fillId="9" borderId="0" xfId="11" applyNumberFormat="1" applyFont="1" applyFill="1"/>
    <xf numFmtId="9" fontId="16" fillId="5" borderId="0" xfId="2" applyFont="1" applyFill="1" applyBorder="1"/>
    <xf numFmtId="0" fontId="16" fillId="5" borderId="0" xfId="0" applyFont="1" applyFill="1"/>
    <xf numFmtId="168" fontId="4" fillId="8" borderId="9" xfId="2" applyNumberFormat="1" applyFont="1" applyFill="1" applyBorder="1"/>
    <xf numFmtId="49" fontId="22" fillId="10" borderId="0" xfId="11" applyNumberFormat="1" applyFont="1" applyFill="1" applyAlignment="1">
      <alignment horizontal="right"/>
    </xf>
    <xf numFmtId="0" fontId="7" fillId="0" borderId="7" xfId="7" applyBorder="1"/>
    <xf numFmtId="0" fontId="0" fillId="0" borderId="7" xfId="0" applyBorder="1"/>
    <xf numFmtId="0" fontId="7" fillId="0" borderId="7" xfId="7" applyFill="1" applyBorder="1"/>
    <xf numFmtId="0" fontId="7" fillId="0" borderId="7" xfId="7" applyFill="1" applyBorder="1" applyAlignment="1"/>
    <xf numFmtId="0" fontId="7" fillId="0" borderId="10" xfId="7" applyBorder="1"/>
    <xf numFmtId="0" fontId="9" fillId="0" borderId="11" xfId="0" applyFont="1" applyBorder="1"/>
    <xf numFmtId="0" fontId="10" fillId="0" borderId="12" xfId="0" applyFont="1" applyBorder="1"/>
    <xf numFmtId="0" fontId="10" fillId="11" borderId="12" xfId="0" applyFont="1" applyFill="1" applyBorder="1" applyAlignment="1">
      <alignment horizontal="center"/>
    </xf>
    <xf numFmtId="9" fontId="0" fillId="11" borderId="10" xfId="0" applyNumberFormat="1" applyFill="1" applyBorder="1"/>
    <xf numFmtId="9" fontId="0" fillId="11" borderId="7" xfId="0" applyNumberFormat="1" applyFill="1" applyBorder="1"/>
    <xf numFmtId="1" fontId="0" fillId="11" borderId="7" xfId="0" applyNumberFormat="1" applyFill="1" applyBorder="1"/>
    <xf numFmtId="168" fontId="0" fillId="11" borderId="7" xfId="0" applyNumberFormat="1" applyFill="1" applyBorder="1"/>
    <xf numFmtId="0" fontId="10" fillId="12" borderId="13" xfId="0" applyFont="1" applyFill="1" applyBorder="1" applyAlignment="1">
      <alignment horizontal="center"/>
    </xf>
    <xf numFmtId="9" fontId="0" fillId="12" borderId="10" xfId="0" applyNumberFormat="1" applyFill="1" applyBorder="1"/>
    <xf numFmtId="9" fontId="0" fillId="12" borderId="7" xfId="0" applyNumberFormat="1" applyFill="1" applyBorder="1"/>
    <xf numFmtId="1" fontId="0" fillId="12" borderId="7" xfId="0" applyNumberFormat="1" applyFill="1" applyBorder="1"/>
    <xf numFmtId="168" fontId="0" fillId="12" borderId="7" xfId="0" applyNumberFormat="1" applyFill="1" applyBorder="1"/>
    <xf numFmtId="166" fontId="11" fillId="13" borderId="12" xfId="8" applyNumberFormat="1" applyFont="1" applyFill="1" applyBorder="1" applyAlignment="1">
      <alignment horizontal="center"/>
    </xf>
    <xf numFmtId="9" fontId="0" fillId="13" borderId="10" xfId="0" applyNumberFormat="1" applyFill="1" applyBorder="1"/>
    <xf numFmtId="9" fontId="0" fillId="13" borderId="7" xfId="0" applyNumberFormat="1" applyFill="1" applyBorder="1"/>
    <xf numFmtId="1" fontId="0" fillId="13" borderId="7" xfId="0" applyNumberFormat="1" applyFill="1" applyBorder="1"/>
    <xf numFmtId="168" fontId="0" fillId="13" borderId="7" xfId="0" applyNumberFormat="1" applyFill="1" applyBorder="1"/>
    <xf numFmtId="0" fontId="7" fillId="3" borderId="14" xfId="7" applyFill="1" applyBorder="1"/>
    <xf numFmtId="166" fontId="8" fillId="3" borderId="15" xfId="8" applyNumberFormat="1" applyFont="1" applyFill="1" applyBorder="1"/>
    <xf numFmtId="166" fontId="8" fillId="3" borderId="16" xfId="8" applyNumberFormat="1" applyFont="1" applyFill="1" applyBorder="1"/>
    <xf numFmtId="0" fontId="0" fillId="0" borderId="17" xfId="0" applyBorder="1"/>
    <xf numFmtId="10" fontId="0" fillId="0" borderId="0" xfId="0" applyNumberFormat="1"/>
    <xf numFmtId="0" fontId="0" fillId="0" borderId="18" xfId="0" applyBorder="1"/>
    <xf numFmtId="43" fontId="0" fillId="0" borderId="0" xfId="1" applyFont="1" applyBorder="1"/>
    <xf numFmtId="166" fontId="8" fillId="3" borderId="20" xfId="8" applyNumberFormat="1" applyFont="1" applyFill="1" applyBorder="1"/>
    <xf numFmtId="0" fontId="0" fillId="0" borderId="21" xfId="0" applyBorder="1"/>
    <xf numFmtId="0" fontId="0" fillId="0" borderId="22" xfId="0" applyBorder="1"/>
    <xf numFmtId="0" fontId="13" fillId="3" borderId="19" xfId="7" applyFont="1" applyFill="1" applyBorder="1"/>
    <xf numFmtId="0" fontId="5" fillId="0" borderId="0" xfId="5" applyAlignment="1">
      <alignment horizontal="center"/>
    </xf>
    <xf numFmtId="0" fontId="0" fillId="0" borderId="0" xfId="0" applyAlignment="1">
      <alignment horizontal="left" wrapText="1"/>
    </xf>
  </cellXfs>
  <cellStyles count="13">
    <cellStyle name="_CurrencySpace 5" xfId="9" xr:uid="{00000000-0005-0000-0000-000000000000}"/>
    <cellStyle name="_Euro 5" xfId="8" xr:uid="{00000000-0005-0000-0000-000001000000}"/>
    <cellStyle name="_Table" xfId="7" xr:uid="{00000000-0005-0000-0000-000002000000}"/>
    <cellStyle name="_TableHead" xfId="6" xr:uid="{00000000-0005-0000-0000-000003000000}"/>
    <cellStyle name="_TableRowHead" xfId="10" xr:uid="{00000000-0005-0000-0000-000004000000}"/>
    <cellStyle name="_TableSuperHead" xfId="5" xr:uid="{00000000-0005-0000-0000-000005000000}"/>
    <cellStyle name="Comma" xfId="1" builtinId="3"/>
    <cellStyle name="Normal" xfId="0" builtinId="0"/>
    <cellStyle name="Normal 163" xfId="4" xr:uid="{00000000-0005-0000-0000-000006000000}"/>
    <cellStyle name="Normal 2 2 2 14" xfId="3" xr:uid="{00000000-0005-0000-0000-000007000000}"/>
    <cellStyle name="Normal_2009_10 BP DCF based 2010 budget" xfId="11" xr:uid="{00000000-0005-0000-0000-000008000000}"/>
    <cellStyle name="Percent" xfId="2" builtinId="5"/>
    <cellStyle name="Percent 16" xfId="1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A81"/>
  <sheetViews>
    <sheetView tabSelected="1" topLeftCell="A45" zoomScale="120" zoomScaleNormal="120" workbookViewId="0">
      <selection activeCell="B60" sqref="B60"/>
    </sheetView>
  </sheetViews>
  <sheetFormatPr defaultRowHeight="15" x14ac:dyDescent="0.25"/>
  <cols>
    <col min="1" max="1" width="41.85546875" bestFit="1" customWidth="1"/>
    <col min="2" max="2" width="14.5703125" bestFit="1" customWidth="1"/>
    <col min="3" max="3" width="9" bestFit="1" customWidth="1"/>
    <col min="4" max="4" width="12.28515625" bestFit="1" customWidth="1"/>
    <col min="5" max="7" width="10" bestFit="1" customWidth="1"/>
    <col min="8" max="10" width="10.28515625" bestFit="1" customWidth="1"/>
    <col min="11" max="11" width="11" customWidth="1"/>
    <col min="12" max="12" width="11.28515625" customWidth="1"/>
  </cols>
  <sheetData>
    <row r="1" spans="1:8" ht="15.75" x14ac:dyDescent="0.25">
      <c r="A1" s="2" t="s">
        <v>0</v>
      </c>
      <c r="B1" s="1"/>
      <c r="C1" s="3"/>
      <c r="D1" s="3"/>
      <c r="E1" s="3"/>
      <c r="F1" s="3"/>
      <c r="G1" s="3"/>
      <c r="H1" s="3"/>
    </row>
    <row r="2" spans="1:8" ht="16.5" x14ac:dyDescent="0.35">
      <c r="A2" s="3"/>
      <c r="B2" s="4" t="s">
        <v>1</v>
      </c>
      <c r="C2" s="94" t="s">
        <v>2</v>
      </c>
      <c r="D2" s="94"/>
      <c r="E2" s="94"/>
      <c r="F2" s="94"/>
      <c r="G2" s="94"/>
    </row>
    <row r="3" spans="1:8" ht="15.75" thickBot="1" x14ac:dyDescent="0.3">
      <c r="A3" s="5" t="s">
        <v>3</v>
      </c>
      <c r="B3" s="6">
        <v>2019</v>
      </c>
      <c r="C3" s="6">
        <v>2020</v>
      </c>
      <c r="D3" s="6">
        <v>2021</v>
      </c>
      <c r="E3" s="6">
        <v>2022</v>
      </c>
      <c r="F3" s="6">
        <v>2023</v>
      </c>
      <c r="G3" s="6">
        <v>2024</v>
      </c>
    </row>
    <row r="4" spans="1:8" x14ac:dyDescent="0.25">
      <c r="A4" s="7" t="s">
        <v>42</v>
      </c>
      <c r="B4" s="8">
        <v>2000</v>
      </c>
      <c r="C4" s="8">
        <f>+B4*(1+$D$40)</f>
        <v>2200</v>
      </c>
      <c r="D4" s="8">
        <f>+C4*(1+$D$40)</f>
        <v>2420</v>
      </c>
      <c r="E4" s="8">
        <f>+D4*(1+$D$40)</f>
        <v>2662</v>
      </c>
      <c r="F4" s="8">
        <f>+E4*(1+$D$40)</f>
        <v>2928.2000000000003</v>
      </c>
      <c r="G4" s="8">
        <f>+F4*(1+$D$40)</f>
        <v>3221.0200000000004</v>
      </c>
    </row>
    <row r="5" spans="1:8" x14ac:dyDescent="0.25">
      <c r="A5" s="9" t="s">
        <v>43</v>
      </c>
      <c r="B5" s="10">
        <v>-1000</v>
      </c>
      <c r="C5" s="10">
        <f>-C4*(1-$D$41)</f>
        <v>-1100</v>
      </c>
      <c r="D5" s="10">
        <f>-D4*$D$41</f>
        <v>-1210</v>
      </c>
      <c r="E5" s="10">
        <f>-E4*$D$41</f>
        <v>-1331</v>
      </c>
      <c r="F5" s="10">
        <f>-F4*$D$41</f>
        <v>-1464.1000000000001</v>
      </c>
      <c r="G5" s="10">
        <f>-G4*$D$41</f>
        <v>-1610.5100000000002</v>
      </c>
    </row>
    <row r="6" spans="1:8" x14ac:dyDescent="0.25">
      <c r="A6" s="11" t="s">
        <v>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8" x14ac:dyDescent="0.25">
      <c r="A7" s="12" t="s">
        <v>5</v>
      </c>
      <c r="B7" s="14">
        <v>1000</v>
      </c>
      <c r="C7" s="14">
        <f t="shared" ref="C7:G7" si="0">SUM(C4:C6)</f>
        <v>1100</v>
      </c>
      <c r="D7" s="14">
        <f t="shared" si="0"/>
        <v>1210</v>
      </c>
      <c r="E7" s="14">
        <f t="shared" si="0"/>
        <v>1331</v>
      </c>
      <c r="F7" s="14">
        <f t="shared" si="0"/>
        <v>1464.1000000000001</v>
      </c>
      <c r="G7" s="14">
        <f t="shared" si="0"/>
        <v>1610.5100000000002</v>
      </c>
    </row>
    <row r="8" spans="1:8" x14ac:dyDescent="0.25">
      <c r="A8" s="7" t="s">
        <v>6</v>
      </c>
      <c r="B8" s="15">
        <v>600</v>
      </c>
      <c r="C8" s="15">
        <f t="shared" ref="C8:G8" si="1">+C4*$D$42</f>
        <v>660</v>
      </c>
      <c r="D8" s="15">
        <f t="shared" si="1"/>
        <v>726</v>
      </c>
      <c r="E8" s="15">
        <f t="shared" si="1"/>
        <v>798.6</v>
      </c>
      <c r="F8" s="15">
        <f t="shared" si="1"/>
        <v>878.46</v>
      </c>
      <c r="G8" s="15">
        <f t="shared" si="1"/>
        <v>966.30600000000004</v>
      </c>
    </row>
    <row r="9" spans="1:8" x14ac:dyDescent="0.25">
      <c r="A9" s="7" t="s">
        <v>7</v>
      </c>
      <c r="B9" s="15">
        <v>50</v>
      </c>
      <c r="C9" s="15">
        <f>+B9*(1+$D$42)</f>
        <v>65</v>
      </c>
      <c r="D9" s="15">
        <f>+C9*(1+$D$42)</f>
        <v>84.5</v>
      </c>
      <c r="E9" s="15">
        <f>+D9*(1+$D$42)</f>
        <v>109.85000000000001</v>
      </c>
      <c r="F9" s="15">
        <f>+E9*(1+$D$42)</f>
        <v>142.80500000000001</v>
      </c>
      <c r="G9" s="15">
        <f>+F9*(1+$D$42)</f>
        <v>185.6465</v>
      </c>
    </row>
    <row r="10" spans="1:8" hidden="1" x14ac:dyDescent="0.25">
      <c r="A10" s="7"/>
      <c r="B10" s="18"/>
      <c r="C10" s="18"/>
      <c r="D10" s="18"/>
      <c r="E10" s="18"/>
      <c r="F10" s="18"/>
      <c r="G10" s="18"/>
    </row>
    <row r="11" spans="1:8" hidden="1" x14ac:dyDescent="0.25">
      <c r="A11" s="7"/>
      <c r="B11" s="18"/>
      <c r="C11" s="18"/>
      <c r="D11" s="18"/>
      <c r="E11" s="18"/>
      <c r="F11" s="18"/>
      <c r="G11" s="18"/>
    </row>
    <row r="12" spans="1:8" hidden="1" x14ac:dyDescent="0.25">
      <c r="A12" s="7"/>
      <c r="B12" s="18"/>
      <c r="C12" s="18"/>
      <c r="D12" s="18"/>
      <c r="E12" s="18"/>
      <c r="F12" s="18"/>
      <c r="G12" s="18"/>
    </row>
    <row r="13" spans="1:8" hidden="1" x14ac:dyDescent="0.25">
      <c r="A13" s="7"/>
      <c r="B13" s="18"/>
      <c r="C13" s="18"/>
      <c r="D13" s="18"/>
      <c r="E13" s="18"/>
      <c r="F13" s="18"/>
      <c r="G13" s="18"/>
    </row>
    <row r="14" spans="1:8" hidden="1" x14ac:dyDescent="0.25">
      <c r="A14" s="7"/>
      <c r="B14" s="18"/>
      <c r="C14" s="18"/>
      <c r="D14" s="18"/>
      <c r="E14" s="18"/>
      <c r="F14" s="18"/>
      <c r="G14" s="18"/>
    </row>
    <row r="15" spans="1:8" x14ac:dyDescent="0.25">
      <c r="A15" s="12" t="s">
        <v>8</v>
      </c>
      <c r="B15" s="14">
        <v>650</v>
      </c>
      <c r="C15" s="14">
        <f t="shared" ref="C15:G15" si="2">SUM(C8:C9)</f>
        <v>725</v>
      </c>
      <c r="D15" s="14">
        <f t="shared" si="2"/>
        <v>810.5</v>
      </c>
      <c r="E15" s="14">
        <f t="shared" si="2"/>
        <v>908.45</v>
      </c>
      <c r="F15" s="14">
        <f t="shared" si="2"/>
        <v>1021.2650000000001</v>
      </c>
      <c r="G15" s="14">
        <f t="shared" si="2"/>
        <v>1151.9525000000001</v>
      </c>
    </row>
    <row r="16" spans="1:8" x14ac:dyDescent="0.25">
      <c r="A16" s="13" t="s">
        <v>9</v>
      </c>
      <c r="B16" s="14">
        <v>350</v>
      </c>
      <c r="C16" s="14">
        <f t="shared" ref="C16:G16" si="3">+C7-C15</f>
        <v>375</v>
      </c>
      <c r="D16" s="14">
        <f t="shared" si="3"/>
        <v>399.5</v>
      </c>
      <c r="E16" s="14">
        <f t="shared" si="3"/>
        <v>422.54999999999995</v>
      </c>
      <c r="F16" s="14">
        <f t="shared" si="3"/>
        <v>442.83500000000004</v>
      </c>
      <c r="G16" s="14">
        <f t="shared" si="3"/>
        <v>458.55750000000012</v>
      </c>
    </row>
    <row r="17" spans="1:8" x14ac:dyDescent="0.25">
      <c r="A17" s="16" t="s">
        <v>10</v>
      </c>
      <c r="B17" s="20">
        <v>-40</v>
      </c>
      <c r="C17" s="20">
        <f>+B17*(1+$D$48)</f>
        <v>-41.6</v>
      </c>
      <c r="D17" s="20">
        <f>+C17*(1+$D$48)</f>
        <v>-43.264000000000003</v>
      </c>
      <c r="E17" s="20">
        <f>+D17*(1+$D$48)</f>
        <v>-44.994560000000007</v>
      </c>
      <c r="F17" s="20">
        <f>+E17*(1+$D$48)</f>
        <v>-46.794342400000012</v>
      </c>
      <c r="G17" s="20">
        <f>+F17*(1+$D$48)</f>
        <v>-48.666116096000017</v>
      </c>
    </row>
    <row r="18" spans="1:8" x14ac:dyDescent="0.25">
      <c r="A18" s="21" t="s">
        <v>11</v>
      </c>
      <c r="B18" s="22">
        <v>390</v>
      </c>
      <c r="C18" s="22">
        <f t="shared" ref="C18:G18" si="4">+C16-C17</f>
        <v>416.6</v>
      </c>
      <c r="D18" s="22">
        <f t="shared" si="4"/>
        <v>442.76400000000001</v>
      </c>
      <c r="E18" s="22">
        <f t="shared" si="4"/>
        <v>467.54455999999993</v>
      </c>
      <c r="F18" s="22">
        <f t="shared" si="4"/>
        <v>489.62934240000004</v>
      </c>
      <c r="G18" s="22">
        <f t="shared" si="4"/>
        <v>507.22361609600011</v>
      </c>
    </row>
    <row r="19" spans="1:8" x14ac:dyDescent="0.25">
      <c r="A19" s="23"/>
      <c r="B19" s="24"/>
      <c r="C19" s="24"/>
      <c r="D19" s="24"/>
      <c r="E19" s="24"/>
      <c r="F19" s="24"/>
      <c r="G19" s="24"/>
    </row>
    <row r="20" spans="1:8" ht="15.75" thickBot="1" x14ac:dyDescent="0.3">
      <c r="A20" s="5" t="s">
        <v>12</v>
      </c>
      <c r="B20" s="6"/>
      <c r="C20" s="6"/>
      <c r="D20" s="6"/>
      <c r="E20" s="6"/>
      <c r="F20" s="6"/>
      <c r="G20" s="6"/>
    </row>
    <row r="21" spans="1:8" x14ac:dyDescent="0.25">
      <c r="A21" s="13" t="s">
        <v>9</v>
      </c>
      <c r="B21" s="14">
        <f>+B16</f>
        <v>350</v>
      </c>
      <c r="C21" s="14">
        <f t="shared" ref="C21:G21" si="5">+C16</f>
        <v>375</v>
      </c>
      <c r="D21" s="14">
        <f t="shared" si="5"/>
        <v>399.5</v>
      </c>
      <c r="E21" s="14">
        <f t="shared" si="5"/>
        <v>422.54999999999995</v>
      </c>
      <c r="F21" s="14">
        <f t="shared" si="5"/>
        <v>442.83500000000004</v>
      </c>
      <c r="G21" s="14">
        <f t="shared" si="5"/>
        <v>458.55750000000012</v>
      </c>
    </row>
    <row r="22" spans="1:8" x14ac:dyDescent="0.25">
      <c r="A22" s="17" t="s">
        <v>47</v>
      </c>
      <c r="B22" s="18">
        <v>-80</v>
      </c>
      <c r="C22" s="18">
        <f t="shared" ref="C22:G22" si="6">-C4*$D$48</f>
        <v>-88</v>
      </c>
      <c r="D22" s="18">
        <f t="shared" si="6"/>
        <v>-96.8</v>
      </c>
      <c r="E22" s="18">
        <f t="shared" si="6"/>
        <v>-106.48</v>
      </c>
      <c r="F22" s="18">
        <f t="shared" si="6"/>
        <v>-117.12800000000001</v>
      </c>
      <c r="G22" s="18">
        <f t="shared" si="6"/>
        <v>-128.84080000000003</v>
      </c>
    </row>
    <row r="23" spans="1:8" x14ac:dyDescent="0.25">
      <c r="A23" s="19" t="s">
        <v>13</v>
      </c>
      <c r="B23" s="20">
        <v>-20</v>
      </c>
      <c r="C23" s="25">
        <f>+C36</f>
        <v>-22.222222222222229</v>
      </c>
      <c r="D23" s="25">
        <f t="shared" ref="D23:G23" si="7">+D36</f>
        <v>-24.4444444444444</v>
      </c>
      <c r="E23" s="25">
        <f t="shared" si="7"/>
        <v>-26.888888888888914</v>
      </c>
      <c r="F23" s="25">
        <f t="shared" si="7"/>
        <v>-29.57777777777784</v>
      </c>
      <c r="G23" s="25">
        <f t="shared" si="7"/>
        <v>-32.535555555555561</v>
      </c>
    </row>
    <row r="24" spans="1:8" x14ac:dyDescent="0.25">
      <c r="A24" s="13" t="s">
        <v>14</v>
      </c>
      <c r="B24" s="14">
        <v>250</v>
      </c>
      <c r="C24" s="14">
        <f t="shared" ref="C24:G24" si="8">SUM(C21:C23)</f>
        <v>264.77777777777777</v>
      </c>
      <c r="D24" s="14">
        <f t="shared" si="8"/>
        <v>278.25555555555559</v>
      </c>
      <c r="E24" s="14">
        <f t="shared" si="8"/>
        <v>289.18111111111102</v>
      </c>
      <c r="F24" s="14">
        <f t="shared" si="8"/>
        <v>296.12922222222215</v>
      </c>
      <c r="G24" s="14">
        <f t="shared" si="8"/>
        <v>297.1811444444445</v>
      </c>
    </row>
    <row r="25" spans="1:8" x14ac:dyDescent="0.25">
      <c r="A25" s="17" t="s">
        <v>15</v>
      </c>
      <c r="B25" s="26">
        <v>93.6</v>
      </c>
      <c r="C25" s="26">
        <f t="shared" ref="C25:G25" si="9">+C18*$D$43</f>
        <v>99.983999999999995</v>
      </c>
      <c r="D25" s="26">
        <f t="shared" si="9"/>
        <v>106.26335999999999</v>
      </c>
      <c r="E25" s="26">
        <f t="shared" si="9"/>
        <v>112.21069439999998</v>
      </c>
      <c r="F25" s="26">
        <f t="shared" si="9"/>
        <v>117.511042176</v>
      </c>
      <c r="G25" s="26">
        <f t="shared" si="9"/>
        <v>121.73366786304003</v>
      </c>
    </row>
    <row r="26" spans="1:8" x14ac:dyDescent="0.25">
      <c r="A26" s="13" t="s">
        <v>16</v>
      </c>
      <c r="B26" s="14">
        <v>156.4</v>
      </c>
      <c r="C26" s="27">
        <f t="shared" ref="C26:G26" si="10">+C24-C25</f>
        <v>164.79377777777779</v>
      </c>
      <c r="D26" s="27">
        <f t="shared" si="10"/>
        <v>171.99219555555561</v>
      </c>
      <c r="E26" s="27">
        <f t="shared" si="10"/>
        <v>176.97041671111106</v>
      </c>
      <c r="F26" s="27">
        <f t="shared" si="10"/>
        <v>178.61818004622216</v>
      </c>
      <c r="G26" s="27">
        <f t="shared" si="10"/>
        <v>175.44747658140449</v>
      </c>
    </row>
    <row r="27" spans="1:8" x14ac:dyDescent="0.25">
      <c r="A27" s="3"/>
      <c r="B27" s="26"/>
      <c r="C27" s="26"/>
      <c r="D27" s="26"/>
      <c r="E27" s="26"/>
      <c r="F27" s="26"/>
      <c r="G27" s="26"/>
      <c r="H27" s="26"/>
    </row>
    <row r="28" spans="1:8" ht="15.75" thickBot="1" x14ac:dyDescent="0.3">
      <c r="A28" s="5" t="s">
        <v>17</v>
      </c>
      <c r="B28" s="6"/>
      <c r="C28" s="6"/>
      <c r="D28" s="6"/>
      <c r="E28" s="6"/>
      <c r="F28" s="6"/>
      <c r="G28" s="6"/>
    </row>
    <row r="29" spans="1:8" x14ac:dyDescent="0.25">
      <c r="A29" s="28" t="s">
        <v>18</v>
      </c>
      <c r="B29" s="29"/>
      <c r="C29" s="29"/>
      <c r="D29" s="29"/>
      <c r="E29" s="29"/>
      <c r="F29" s="29"/>
      <c r="G29" s="29"/>
    </row>
    <row r="30" spans="1:8" x14ac:dyDescent="0.25">
      <c r="A30" s="7" t="s">
        <v>59</v>
      </c>
      <c r="B30" s="30">
        <v>500</v>
      </c>
      <c r="C30" s="30">
        <f t="shared" ref="C30:G30" si="11">+C4/360*$D$44</f>
        <v>550</v>
      </c>
      <c r="D30" s="30">
        <f t="shared" si="11"/>
        <v>605</v>
      </c>
      <c r="E30" s="30">
        <f t="shared" si="11"/>
        <v>665.5</v>
      </c>
      <c r="F30" s="30">
        <f t="shared" si="11"/>
        <v>732.05000000000018</v>
      </c>
      <c r="G30" s="30">
        <f t="shared" si="11"/>
        <v>805.25500000000022</v>
      </c>
    </row>
    <row r="31" spans="1:8" x14ac:dyDescent="0.25">
      <c r="A31" s="17" t="s">
        <v>19</v>
      </c>
      <c r="B31" s="30">
        <v>40</v>
      </c>
      <c r="C31" s="30">
        <f t="shared" ref="C31:G31" si="12">+C4*$D$46</f>
        <v>44</v>
      </c>
      <c r="D31" s="30">
        <f t="shared" si="12"/>
        <v>48.4</v>
      </c>
      <c r="E31" s="30">
        <f t="shared" si="12"/>
        <v>53.24</v>
      </c>
      <c r="F31" s="30">
        <f t="shared" si="12"/>
        <v>58.564000000000007</v>
      </c>
      <c r="G31" s="30">
        <f t="shared" si="12"/>
        <v>64.420400000000015</v>
      </c>
    </row>
    <row r="32" spans="1:8" x14ac:dyDescent="0.25">
      <c r="A32" s="32" t="s">
        <v>20</v>
      </c>
      <c r="B32" s="31"/>
      <c r="C32" s="31"/>
      <c r="D32" s="31"/>
      <c r="E32" s="31"/>
      <c r="F32" s="31"/>
      <c r="G32" s="31"/>
    </row>
    <row r="33" spans="1:11" x14ac:dyDescent="0.25">
      <c r="A33" s="17" t="s">
        <v>60</v>
      </c>
      <c r="B33" s="30">
        <v>-277.77777777777777</v>
      </c>
      <c r="C33" s="30">
        <f t="shared" ref="C33:G33" si="13">+C5/360*$D$45</f>
        <v>-305.55555555555554</v>
      </c>
      <c r="D33" s="30">
        <f t="shared" si="13"/>
        <v>-336.11111111111114</v>
      </c>
      <c r="E33" s="30">
        <f t="shared" si="13"/>
        <v>-369.72222222222223</v>
      </c>
      <c r="F33" s="30">
        <f t="shared" si="13"/>
        <v>-406.69444444444451</v>
      </c>
      <c r="G33" s="30">
        <f t="shared" si="13"/>
        <v>-447.36388888888899</v>
      </c>
    </row>
    <row r="34" spans="1:11" x14ac:dyDescent="0.25">
      <c r="A34" s="33" t="s">
        <v>21</v>
      </c>
      <c r="B34" s="30">
        <v>-40</v>
      </c>
      <c r="C34" s="30">
        <f t="shared" ref="C34:G34" si="14">+C5*$D$47</f>
        <v>-44</v>
      </c>
      <c r="D34" s="30">
        <f t="shared" si="14"/>
        <v>-48.4</v>
      </c>
      <c r="E34" s="30">
        <f t="shared" si="14"/>
        <v>-53.24</v>
      </c>
      <c r="F34" s="30">
        <f t="shared" si="14"/>
        <v>-58.564000000000007</v>
      </c>
      <c r="G34" s="30">
        <f t="shared" si="14"/>
        <v>-64.420400000000015</v>
      </c>
    </row>
    <row r="35" spans="1:11" x14ac:dyDescent="0.25">
      <c r="A35" s="34" t="s">
        <v>22</v>
      </c>
      <c r="B35" s="35">
        <v>222.22222222222223</v>
      </c>
      <c r="C35" s="35">
        <f t="shared" ref="C35:G35" si="15">SUM(C30:C34)</f>
        <v>244.44444444444446</v>
      </c>
      <c r="D35" s="35">
        <f t="shared" si="15"/>
        <v>268.88888888888886</v>
      </c>
      <c r="E35" s="35">
        <f t="shared" si="15"/>
        <v>295.77777777777777</v>
      </c>
      <c r="F35" s="35">
        <f t="shared" si="15"/>
        <v>325.35555555555561</v>
      </c>
      <c r="G35" s="35">
        <f t="shared" si="15"/>
        <v>357.89111111111117</v>
      </c>
    </row>
    <row r="36" spans="1:11" x14ac:dyDescent="0.25">
      <c r="A36" s="21" t="s">
        <v>23</v>
      </c>
      <c r="B36" s="22">
        <v>-20</v>
      </c>
      <c r="C36" s="22">
        <f>-C35+B35</f>
        <v>-22.222222222222229</v>
      </c>
      <c r="D36" s="22">
        <f>-D35+C35</f>
        <v>-24.4444444444444</v>
      </c>
      <c r="E36" s="22">
        <f t="shared" ref="E36:G36" si="16">-E35+D35</f>
        <v>-26.888888888888914</v>
      </c>
      <c r="F36" s="22">
        <f t="shared" si="16"/>
        <v>-29.57777777777784</v>
      </c>
      <c r="G36" s="22">
        <f t="shared" si="16"/>
        <v>-32.535555555555561</v>
      </c>
    </row>
    <row r="37" spans="1:11" x14ac:dyDescent="0.25">
      <c r="A37" s="36"/>
      <c r="B37" s="36"/>
      <c r="C37" s="36"/>
      <c r="D37" s="37"/>
      <c r="E37" s="37"/>
      <c r="F37" s="37"/>
      <c r="G37" s="37"/>
      <c r="H37" s="37"/>
      <c r="I37" s="37"/>
      <c r="J37" s="37"/>
      <c r="K37" s="37"/>
    </row>
    <row r="38" spans="1:11" ht="15.75" thickBot="1" x14ac:dyDescent="0.3"/>
    <row r="39" spans="1:11" ht="17.25" thickBot="1" x14ac:dyDescent="0.4">
      <c r="A39" s="66" t="s">
        <v>24</v>
      </c>
      <c r="B39" s="67" t="s">
        <v>25</v>
      </c>
      <c r="C39" s="68" t="s">
        <v>49</v>
      </c>
      <c r="D39" s="78" t="s">
        <v>51</v>
      </c>
      <c r="E39" s="73" t="s">
        <v>50</v>
      </c>
    </row>
    <row r="40" spans="1:11" x14ac:dyDescent="0.25">
      <c r="A40" s="65" t="s">
        <v>45</v>
      </c>
      <c r="B40" s="61" t="s">
        <v>48</v>
      </c>
      <c r="C40" s="69">
        <v>7.0000000000000007E-2</v>
      </c>
      <c r="D40" s="79">
        <v>0.1</v>
      </c>
      <c r="E40" s="74">
        <v>0.15</v>
      </c>
    </row>
    <row r="41" spans="1:11" x14ac:dyDescent="0.25">
      <c r="A41" s="61" t="s">
        <v>44</v>
      </c>
      <c r="B41" s="61" t="s">
        <v>28</v>
      </c>
      <c r="C41" s="70">
        <v>0.4</v>
      </c>
      <c r="D41" s="80">
        <v>0.5</v>
      </c>
      <c r="E41" s="75">
        <v>0.6</v>
      </c>
    </row>
    <row r="42" spans="1:11" x14ac:dyDescent="0.25">
      <c r="A42" s="61" t="s">
        <v>26</v>
      </c>
      <c r="B42" s="61" t="s">
        <v>28</v>
      </c>
      <c r="C42" s="70">
        <v>0.25</v>
      </c>
      <c r="D42" s="80">
        <v>0.3</v>
      </c>
      <c r="E42" s="75">
        <v>0.35</v>
      </c>
      <c r="G42" s="38"/>
    </row>
    <row r="43" spans="1:11" x14ac:dyDescent="0.25">
      <c r="A43" s="63" t="s">
        <v>27</v>
      </c>
      <c r="B43" s="62" t="s">
        <v>11</v>
      </c>
      <c r="C43" s="70">
        <v>0.24</v>
      </c>
      <c r="D43" s="80">
        <v>0.24</v>
      </c>
      <c r="E43" s="75">
        <v>0.24</v>
      </c>
    </row>
    <row r="44" spans="1:11" x14ac:dyDescent="0.25">
      <c r="A44" s="63" t="s">
        <v>61</v>
      </c>
      <c r="B44" s="61" t="s">
        <v>28</v>
      </c>
      <c r="C44" s="71">
        <v>70</v>
      </c>
      <c r="D44" s="81">
        <v>90</v>
      </c>
      <c r="E44" s="76">
        <v>120</v>
      </c>
      <c r="G44" s="38"/>
    </row>
    <row r="45" spans="1:11" x14ac:dyDescent="0.25">
      <c r="A45" s="63" t="s">
        <v>62</v>
      </c>
      <c r="B45" s="61" t="s">
        <v>63</v>
      </c>
      <c r="C45" s="71">
        <v>90</v>
      </c>
      <c r="D45" s="81">
        <v>100</v>
      </c>
      <c r="E45" s="76">
        <v>120</v>
      </c>
    </row>
    <row r="46" spans="1:11" x14ac:dyDescent="0.25">
      <c r="A46" s="63" t="s">
        <v>19</v>
      </c>
      <c r="B46" s="61" t="s">
        <v>28</v>
      </c>
      <c r="C46" s="72">
        <v>1.4999999999999999E-2</v>
      </c>
      <c r="D46" s="82">
        <v>0.02</v>
      </c>
      <c r="E46" s="77">
        <v>0.03</v>
      </c>
    </row>
    <row r="47" spans="1:11" x14ac:dyDescent="0.25">
      <c r="A47" s="64" t="s">
        <v>21</v>
      </c>
      <c r="B47" s="61" t="s">
        <v>28</v>
      </c>
      <c r="C47" s="72">
        <v>0.03</v>
      </c>
      <c r="D47" s="82">
        <v>0.04</v>
      </c>
      <c r="E47" s="77">
        <v>0.05</v>
      </c>
    </row>
    <row r="48" spans="1:11" x14ac:dyDescent="0.25">
      <c r="A48" s="64" t="s">
        <v>46</v>
      </c>
      <c r="B48" s="61" t="s">
        <v>28</v>
      </c>
      <c r="C48" s="70">
        <v>0.03</v>
      </c>
      <c r="D48" s="80">
        <v>0.04</v>
      </c>
      <c r="E48" s="75">
        <v>0.05</v>
      </c>
    </row>
    <row r="51" spans="1:7" ht="15.75" thickBot="1" x14ac:dyDescent="0.3"/>
    <row r="52" spans="1:7" x14ac:dyDescent="0.25">
      <c r="A52" s="83" t="s">
        <v>14</v>
      </c>
      <c r="B52" s="84">
        <f>+B24</f>
        <v>250</v>
      </c>
      <c r="C52" s="84">
        <f t="shared" ref="C52:G52" si="17">+C24</f>
        <v>264.77777777777777</v>
      </c>
      <c r="D52" s="84">
        <f t="shared" si="17"/>
        <v>278.25555555555559</v>
      </c>
      <c r="E52" s="84">
        <f t="shared" si="17"/>
        <v>289.18111111111102</v>
      </c>
      <c r="F52" s="84">
        <f t="shared" si="17"/>
        <v>296.12922222222215</v>
      </c>
      <c r="G52" s="85">
        <f t="shared" si="17"/>
        <v>297.1811444444445</v>
      </c>
    </row>
    <row r="53" spans="1:7" x14ac:dyDescent="0.25">
      <c r="A53" s="86" t="s">
        <v>64</v>
      </c>
      <c r="B53" s="87">
        <v>0.125</v>
      </c>
      <c r="G53" s="88"/>
    </row>
    <row r="54" spans="1:7" x14ac:dyDescent="0.25">
      <c r="A54" s="86" t="s">
        <v>52</v>
      </c>
      <c r="C54">
        <v>1</v>
      </c>
      <c r="D54">
        <v>2</v>
      </c>
      <c r="E54">
        <v>3</v>
      </c>
      <c r="F54">
        <v>4</v>
      </c>
      <c r="G54" s="88">
        <v>5</v>
      </c>
    </row>
    <row r="55" spans="1:7" x14ac:dyDescent="0.25">
      <c r="A55" s="86" t="s">
        <v>53</v>
      </c>
      <c r="C55">
        <f>1/(1+$B$53)^C54</f>
        <v>0.88888888888888884</v>
      </c>
      <c r="D55">
        <f t="shared" ref="D55:G55" si="18">1/(1+$B$53)^D54</f>
        <v>0.79012345679012341</v>
      </c>
      <c r="E55">
        <f t="shared" si="18"/>
        <v>0.7023319615912208</v>
      </c>
      <c r="F55">
        <f t="shared" si="18"/>
        <v>0.62429507696997411</v>
      </c>
      <c r="G55" s="88">
        <f t="shared" si="18"/>
        <v>0.5549289573066436</v>
      </c>
    </row>
    <row r="56" spans="1:7" x14ac:dyDescent="0.25">
      <c r="A56" s="86" t="s">
        <v>54</v>
      </c>
      <c r="C56">
        <f>+C55*C52</f>
        <v>235.358024691358</v>
      </c>
      <c r="D56">
        <f t="shared" ref="D56:G56" si="19">+D55*D52</f>
        <v>219.8562414266118</v>
      </c>
      <c r="E56">
        <f t="shared" si="19"/>
        <v>203.10113702179538</v>
      </c>
      <c r="F56">
        <f t="shared" si="19"/>
        <v>184.87201558028076</v>
      </c>
      <c r="G56" s="88">
        <f t="shared" si="19"/>
        <v>164.91442261775063</v>
      </c>
    </row>
    <row r="57" spans="1:7" x14ac:dyDescent="0.25">
      <c r="A57" s="86" t="s">
        <v>55</v>
      </c>
      <c r="B57" s="89">
        <f>SUM(C56:G56)</f>
        <v>1008.1018413377965</v>
      </c>
      <c r="G57" s="88"/>
    </row>
    <row r="58" spans="1:7" x14ac:dyDescent="0.25">
      <c r="A58" s="86" t="s">
        <v>57</v>
      </c>
      <c r="B58" s="38">
        <v>0.01</v>
      </c>
      <c r="G58" s="88"/>
    </row>
    <row r="59" spans="1:7" x14ac:dyDescent="0.25">
      <c r="A59" s="86" t="s">
        <v>56</v>
      </c>
      <c r="B59" s="89">
        <f>+(G52*(1+B58)/(B53-B58))*G55</f>
        <v>1448.3788421211141</v>
      </c>
      <c r="G59" s="88"/>
    </row>
    <row r="60" spans="1:7" ht="15.75" thickBot="1" x14ac:dyDescent="0.3">
      <c r="A60" s="93" t="s">
        <v>58</v>
      </c>
      <c r="B60" s="90">
        <f>+B59+B57</f>
        <v>2456.4806834589108</v>
      </c>
      <c r="C60" s="91"/>
      <c r="D60" s="91"/>
      <c r="E60" s="91"/>
      <c r="F60" s="91"/>
      <c r="G60" s="92"/>
    </row>
    <row r="70" spans="1:599" x14ac:dyDescent="0.25">
      <c r="I70" s="39"/>
      <c r="J70" s="40" t="s">
        <v>29</v>
      </c>
      <c r="K70" s="40" t="s">
        <v>30</v>
      </c>
    </row>
    <row r="71" spans="1:599" ht="43.5" customHeight="1" x14ac:dyDescent="0.25">
      <c r="B71" s="95" t="s">
        <v>31</v>
      </c>
      <c r="C71" s="95"/>
      <c r="D71" s="95"/>
      <c r="E71" s="95"/>
      <c r="F71" s="95"/>
      <c r="G71" s="95"/>
      <c r="H71" s="41"/>
      <c r="I71" s="42" t="s">
        <v>32</v>
      </c>
      <c r="J71" s="43"/>
      <c r="K71" s="43"/>
    </row>
    <row r="74" spans="1:599" ht="15.75" thickBot="1" x14ac:dyDescent="0.3">
      <c r="H74" s="6">
        <v>2020</v>
      </c>
      <c r="I74" s="6">
        <v>2021</v>
      </c>
      <c r="J74" s="6">
        <v>2022</v>
      </c>
      <c r="K74" s="6">
        <v>2023</v>
      </c>
      <c r="L74" s="6">
        <v>2024</v>
      </c>
    </row>
    <row r="76" spans="1:599" x14ac:dyDescent="0.25">
      <c r="A76" s="44" t="s">
        <v>16</v>
      </c>
      <c r="B76" s="45"/>
      <c r="C76" s="46">
        <f t="shared" ref="C76" si="20">C109</f>
        <v>0</v>
      </c>
      <c r="D76" s="46"/>
      <c r="E76" s="46"/>
      <c r="F76" s="46"/>
      <c r="G76" s="46"/>
      <c r="H76" s="47">
        <f>+C26</f>
        <v>164.79377777777779</v>
      </c>
      <c r="I76" s="47">
        <f>+D26</f>
        <v>171.99219555555561</v>
      </c>
      <c r="J76" s="47">
        <f>+E26</f>
        <v>176.97041671111106</v>
      </c>
      <c r="K76" s="47">
        <f>+F26</f>
        <v>178.61818004622216</v>
      </c>
      <c r="L76" s="48">
        <f>+G26</f>
        <v>175.44747658140449</v>
      </c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</row>
    <row r="77" spans="1:599" x14ac:dyDescent="0.25">
      <c r="A77" s="45"/>
      <c r="B77" s="45"/>
      <c r="C77" s="49"/>
      <c r="D77" s="49"/>
      <c r="E77" s="49"/>
      <c r="F77" s="49"/>
      <c r="G77" s="49"/>
      <c r="H77" s="49"/>
      <c r="I77" s="46"/>
      <c r="J77" s="46"/>
      <c r="K77" s="46"/>
      <c r="M77" s="46"/>
      <c r="N77" s="46"/>
    </row>
    <row r="78" spans="1:599" x14ac:dyDescent="0.25">
      <c r="A78" s="45"/>
      <c r="B78" s="50"/>
      <c r="C78" s="51"/>
      <c r="D78" s="51"/>
      <c r="E78" s="52"/>
      <c r="F78" s="53"/>
      <c r="G78" s="53"/>
      <c r="H78" s="53">
        <f>C79</f>
        <v>0.08</v>
      </c>
      <c r="I78" s="53"/>
      <c r="J78" s="51"/>
      <c r="K78" s="46"/>
      <c r="L78" s="46"/>
      <c r="M78" s="46"/>
      <c r="N78" s="46"/>
    </row>
    <row r="79" spans="1:599" x14ac:dyDescent="0.25">
      <c r="A79" s="45" t="s">
        <v>33</v>
      </c>
      <c r="B79" s="51"/>
      <c r="C79" s="54">
        <v>0.08</v>
      </c>
      <c r="D79" s="54">
        <v>0.08</v>
      </c>
      <c r="F79" s="49" t="s">
        <v>34</v>
      </c>
      <c r="G79" s="55"/>
      <c r="H79" s="56">
        <f>NPV(D$79,$H$76:$L$76)+$L$76*(1+$D80)/(D$79-$D80)/((1+D$79)^($L$74+1-$H$74))</f>
        <v>2721.1358158116154</v>
      </c>
      <c r="I79" s="57">
        <f>1-NPV(D79,H76:L76)/H79</f>
        <v>0.74597977252754522</v>
      </c>
      <c r="J79" s="58" t="s">
        <v>35</v>
      </c>
      <c r="K79" s="51"/>
      <c r="L79" s="46">
        <f>NPV(H78,H76:L76)</f>
        <v>691.22353891591024</v>
      </c>
      <c r="M79" s="46"/>
      <c r="N79" s="46"/>
    </row>
    <row r="80" spans="1:599" x14ac:dyDescent="0.25">
      <c r="A80" s="45" t="s">
        <v>36</v>
      </c>
      <c r="B80" s="51"/>
      <c r="C80" s="59">
        <v>0.02</v>
      </c>
      <c r="D80" s="59">
        <v>0.02</v>
      </c>
      <c r="F80" s="49" t="s">
        <v>37</v>
      </c>
      <c r="G80" s="55"/>
      <c r="H80" s="55">
        <v>-88</v>
      </c>
      <c r="I80" s="55"/>
      <c r="J80" s="46"/>
      <c r="K80" s="46"/>
      <c r="L80" s="46"/>
      <c r="M80" s="46"/>
      <c r="N80" s="46"/>
    </row>
    <row r="81" spans="1:14" x14ac:dyDescent="0.25">
      <c r="A81" s="49" t="s">
        <v>38</v>
      </c>
      <c r="B81" s="51"/>
      <c r="C81" s="60" t="s">
        <v>39</v>
      </c>
      <c r="D81" s="60" t="s">
        <v>40</v>
      </c>
      <c r="F81" s="45" t="s">
        <v>41</v>
      </c>
      <c r="G81" s="46"/>
      <c r="H81" s="46">
        <f>SUM(H79:H80)</f>
        <v>2633.1358158116154</v>
      </c>
      <c r="I81" s="46"/>
      <c r="J81" s="46"/>
      <c r="K81" s="46"/>
      <c r="L81" s="46"/>
      <c r="M81" s="46"/>
      <c r="N81" s="46"/>
    </row>
  </sheetData>
  <mergeCells count="2">
    <mergeCell ref="C2:G2"/>
    <mergeCell ref="B71:G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PANTEION</cp:lastModifiedBy>
  <dcterms:created xsi:type="dcterms:W3CDTF">2020-09-19T20:26:14Z</dcterms:created>
  <dcterms:modified xsi:type="dcterms:W3CDTF">2022-10-11T17:41:58Z</dcterms:modified>
</cp:coreProperties>
</file>